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trlProps/ctrlProp1.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母子\HP用\"/>
    </mc:Choice>
  </mc:AlternateContent>
  <bookViews>
    <workbookView xWindow="0" yWindow="0" windowWidth="27270" windowHeight="11430"/>
  </bookViews>
  <sheets>
    <sheet name="目録" sheetId="20" r:id="rId1"/>
    <sheet name="記載要領" sheetId="30" r:id="rId2"/>
    <sheet name="施設1" sheetId="1" r:id="rId3"/>
    <sheet name="施設2" sheetId="17" r:id="rId4"/>
    <sheet name="用地" sheetId="38" r:id="rId5"/>
    <sheet name="建物" sheetId="58" r:id="rId6"/>
    <sheet name="部屋別面積表" sheetId="66" r:id="rId7"/>
    <sheet name="最低基準調書" sheetId="64" r:id="rId8"/>
    <sheet name="運営1" sheetId="4" r:id="rId9"/>
    <sheet name="運営2" sheetId="56" r:id="rId10"/>
    <sheet name="法人調書" sheetId="29" r:id="rId11"/>
    <sheet name="事業収支予想表" sheetId="25" r:id="rId12"/>
    <sheet name="資金計画" sheetId="5" r:id="rId13"/>
    <sheet name="機構借入額積算" sheetId="62" r:id="rId14"/>
    <sheet name="機構協議内容" sheetId="18" r:id="rId15"/>
    <sheet name="市中銀行協議内容" sheetId="41" r:id="rId16"/>
    <sheet name="申請額内訳（母子）" sheetId="65" r:id="rId17"/>
    <sheet name="対象経費の実支出額算出表" sheetId="59" r:id="rId18"/>
    <sheet name="▲申請額内訳 (幼保連携型安心こども)" sheetId="35" state="hidden" r:id="rId19"/>
    <sheet name="▲申請額内訳 (保育所型型安心こども)" sheetId="37" state="hidden" r:id="rId20"/>
    <sheet name="機構償還計画(月賦） " sheetId="63" r:id="rId21"/>
    <sheet name="償還計画(銀行)" sheetId="22" r:id="rId22"/>
    <sheet name="既往借入金の状況" sheetId="52" r:id="rId23"/>
  </sheets>
  <externalReferences>
    <externalReference r:id="rId24"/>
    <externalReference r:id="rId25"/>
    <externalReference r:id="rId26"/>
    <externalReference r:id="rId27"/>
    <externalReference r:id="rId28"/>
  </externalReferences>
  <definedNames>
    <definedName name="_Key1" localSheetId="9" hidden="1">[1]財務状況○!#REF!</definedName>
    <definedName name="_Key1" localSheetId="22" hidden="1">#REF!</definedName>
    <definedName name="_Key1" localSheetId="20" hidden="1">[1]財務状況○!#REF!</definedName>
    <definedName name="_Key1" localSheetId="5" hidden="1">[1]財務状況○!#REF!</definedName>
    <definedName name="_Key1" hidden="1">[1]財務状況○!#REF!</definedName>
    <definedName name="_Order1" localSheetId="22" hidden="1">255</definedName>
    <definedName name="_Order1" hidden="1">0</definedName>
    <definedName name="_Sort" localSheetId="9" hidden="1">#REF!</definedName>
    <definedName name="_Sort" localSheetId="22" hidden="1">#REF!</definedName>
    <definedName name="_Sort" localSheetId="20" hidden="1">#REF!</definedName>
    <definedName name="_Sort" localSheetId="5" hidden="1">#REF!</definedName>
    <definedName name="_Sort" hidden="1">#REF!</definedName>
    <definedName name="ai" localSheetId="9">#REF!</definedName>
    <definedName name="ai" localSheetId="22">#REF!</definedName>
    <definedName name="ai" localSheetId="20">#REF!</definedName>
    <definedName name="ai" localSheetId="5">#REF!</definedName>
    <definedName name="ai">#REF!</definedName>
    <definedName name="kkakaa" localSheetId="9" hidden="1">#REF!</definedName>
    <definedName name="kkakaa" localSheetId="22" hidden="1">#REF!</definedName>
    <definedName name="kkakaa" localSheetId="20" hidden="1">#REF!</definedName>
    <definedName name="kkakaa" localSheetId="5" hidden="1">#REF!</definedName>
    <definedName name="kkakaa" hidden="1">#REF!</definedName>
    <definedName name="ko" hidden="1">[1]財務状況○!#REF!</definedName>
    <definedName name="_xlnm.Print_Area" localSheetId="19">'▲申請額内訳 (保育所型型安心こども)'!$A$2:$R$50</definedName>
    <definedName name="_xlnm.Print_Area" localSheetId="18">'▲申請額内訳 (幼保連携型安心こども)'!$A$2:$R$50</definedName>
    <definedName name="_xlnm.Print_Area" localSheetId="8">運営1!$A$1:$L$45</definedName>
    <definedName name="_xlnm.Print_Area" localSheetId="9">運営2!$A$1:$N$45</definedName>
    <definedName name="_xlnm.Print_Area" localSheetId="22">既往借入金の状況!$A$1:$V$51</definedName>
    <definedName name="_xlnm.Print_Area" localSheetId="14">機構協議内容!$A$1:$L$50</definedName>
    <definedName name="_xlnm.Print_Area" localSheetId="13">機構借入額積算!$A$2:$AF$45</definedName>
    <definedName name="_xlnm.Print_Area" localSheetId="20">'機構償還計画(月賦） '!$A$1:$M$85</definedName>
    <definedName name="_xlnm.Print_Area" localSheetId="1">記載要領!$A$1:$C$40</definedName>
    <definedName name="_xlnm.Print_Area" localSheetId="5">建物!$A$1:$K$67</definedName>
    <definedName name="_xlnm.Print_Area" localSheetId="7">最低基準調書!$A$1:$BU$44</definedName>
    <definedName name="_xlnm.Print_Area" localSheetId="15">市中銀行協議内容!$A$1:$L$50</definedName>
    <definedName name="_xlnm.Print_Area" localSheetId="2">施設1!$A$1:$N$45</definedName>
    <definedName name="_xlnm.Print_Area" localSheetId="3">施設2!$A$1:$J$46</definedName>
    <definedName name="_xlnm.Print_Area" localSheetId="12">資金計画!$A$1:$AF$57</definedName>
    <definedName name="_xlnm.Print_Area" localSheetId="11">事業収支予想表!$A$1:$S$54</definedName>
    <definedName name="_xlnm.Print_Area" localSheetId="21">'償還計画(銀行)'!$A$2:$P$37</definedName>
    <definedName name="_xlnm.Print_Area" localSheetId="16">'申請額内訳（母子）'!$A$1:$BI$37</definedName>
    <definedName name="_xlnm.Print_Area" localSheetId="17">対象経費の実支出額算出表!$A$1:$O$42</definedName>
    <definedName name="_xlnm.Print_Area" localSheetId="6">部屋別面積表!$A$1:$K$59</definedName>
    <definedName name="_xlnm.Print_Area" localSheetId="10">法人調書!$A$1:$AA$79</definedName>
    <definedName name="_xlnm.Print_Area" localSheetId="0">目録!$A$1:$M$65</definedName>
    <definedName name="_xlnm.Print_Area" localSheetId="4">用地!$A$1:$I$65</definedName>
    <definedName name="_xlnm.Print_Titles" localSheetId="20">'機構償還計画(月賦） '!$1:$8</definedName>
    <definedName name="_xlnm.Print_Titles" localSheetId="0">目録!$1:$2</definedName>
    <definedName name="satei" hidden="1">255</definedName>
    <definedName name="Z_31837AC1_2DDB_4F99_8C76_13BFEDC2908B_.wvu.PrintArea" localSheetId="20" hidden="1">'機構償還計画(月賦） '!$A$1:$M$377</definedName>
    <definedName name="Z_31837AC1_2DDB_4F99_8C76_13BFEDC2908B_.wvu.PrintTitles" localSheetId="20" hidden="1">'機構償還計画(月賦） '!$1:$8</definedName>
    <definedName name="Z_472F4D48_4D30_4BEE_B5FA_0BB41DF52E73_.wvu.PrintArea" localSheetId="13" hidden="1">機構借入額積算!$A$2:$AF$44</definedName>
    <definedName name="あ" localSheetId="9" hidden="1">#REF!</definedName>
    <definedName name="あ" localSheetId="22" hidden="1">#REF!</definedName>
    <definedName name="あ" localSheetId="20" hidden="1">#REF!</definedName>
    <definedName name="あ" localSheetId="5" hidden="1">#REF!</definedName>
    <definedName name="あ" hidden="1">#REF!</definedName>
    <definedName name="あ１" localSheetId="19">#REF!</definedName>
    <definedName name="あ１" localSheetId="18">#REF!</definedName>
    <definedName name="あ１" localSheetId="9">#REF!</definedName>
    <definedName name="あ１" localSheetId="22">#REF!</definedName>
    <definedName name="あ１" localSheetId="20">#REF!</definedName>
    <definedName name="あ１" localSheetId="1">#REF!</definedName>
    <definedName name="あ１" localSheetId="5">#REF!</definedName>
    <definedName name="あ１" localSheetId="11">#REF!</definedName>
    <definedName name="あ１" localSheetId="6">#REF!</definedName>
    <definedName name="あ１" localSheetId="10">#REF!</definedName>
    <definedName name="あ１" localSheetId="4">#REF!</definedName>
    <definedName name="あ１">#REF!</definedName>
    <definedName name="い" localSheetId="9" hidden="1">#REF!</definedName>
    <definedName name="い" localSheetId="20" hidden="1">#REF!</definedName>
    <definedName name="い" localSheetId="5" hidden="1">#REF!</definedName>
    <definedName name="い" hidden="1">#REF!</definedName>
    <definedName name="げんかしょうきゃく" localSheetId="9" hidden="1">#REF!</definedName>
    <definedName name="げんかしょうきゃく" localSheetId="5" hidden="1">#REF!</definedName>
    <definedName name="げんかしょうきゃく" hidden="1">#REF!</definedName>
    <definedName name="じじじ" hidden="1">#REF!</definedName>
    <definedName name="しゅうし" localSheetId="9" hidden="1">#REF!</definedName>
    <definedName name="しゅうし" localSheetId="5" hidden="1">#REF!</definedName>
    <definedName name="しゅうし" hidden="1">#REF!</definedName>
    <definedName name="ははは" hidden="1">#REF!</definedName>
    <definedName name="査定根拠" hidden="1">0</definedName>
    <definedName name="借入金" localSheetId="9" hidden="1">#REF!</definedName>
    <definedName name="借入金" localSheetId="13" hidden="1">#REF!</definedName>
    <definedName name="借入金" localSheetId="20" hidden="1">#REF!</definedName>
    <definedName name="借入金" localSheetId="5" hidden="1">#REF!</definedName>
    <definedName name="借入金" hidden="1">#REF!</definedName>
    <definedName name="借入償還。" localSheetId="9" hidden="1">[2]財務状況!#REF!</definedName>
    <definedName name="借入償還。" localSheetId="13" hidden="1">[2]財務状況!#REF!</definedName>
    <definedName name="借入償還。" localSheetId="20" hidden="1">[2]財務状況!#REF!</definedName>
    <definedName name="借入償還。" localSheetId="5" hidden="1">[2]財務状況!#REF!</definedName>
    <definedName name="借入償還。" hidden="1">[2]財務状況!#REF!</definedName>
    <definedName name="償還２" localSheetId="9" hidden="1">#REF!</definedName>
    <definedName name="償還２" localSheetId="22" hidden="1">#REF!</definedName>
    <definedName name="償還２" localSheetId="20" hidden="1">#REF!</definedName>
    <definedName name="償還２" localSheetId="5" hidden="1">#REF!</definedName>
    <definedName name="償還２" hidden="1">#REF!</definedName>
    <definedName name="償還計画表" localSheetId="9" hidden="1">[3]財務状況!#REF!</definedName>
    <definedName name="償還計画表" localSheetId="22" hidden="1">[4]財務状況!#REF!</definedName>
    <definedName name="償還計画表" localSheetId="20" hidden="1">[3]財務状況!#REF!</definedName>
    <definedName name="償還計画表" localSheetId="5" hidden="1">[3]財務状況!#REF!</definedName>
    <definedName name="償還計画表" hidden="1">[3]財務状況!#REF!</definedName>
    <definedName name="人件費算出" localSheetId="9" hidden="1">#REF!</definedName>
    <definedName name="人件費算出" localSheetId="22" hidden="1">#REF!</definedName>
    <definedName name="人件費算出" localSheetId="20" hidden="1">#REF!</definedName>
    <definedName name="人件費算出" localSheetId="5" hidden="1">#REF!</definedName>
    <definedName name="人件費算出" hidden="1">#REF!</definedName>
    <definedName name="人件費算出菅野" hidden="1">0</definedName>
    <definedName name="人件費積算" localSheetId="9" hidden="1">#REF!</definedName>
    <definedName name="人件費積算" localSheetId="20" hidden="1">#REF!</definedName>
    <definedName name="人件費積算" localSheetId="5" hidden="1">#REF!</definedName>
    <definedName name="人件費積算" hidden="1">#REF!</definedName>
  </definedNames>
  <calcPr calcId="162913"/>
</workbook>
</file>

<file path=xl/calcChain.xml><?xml version="1.0" encoding="utf-8"?>
<calcChain xmlns="http://schemas.openxmlformats.org/spreadsheetml/2006/main">
  <c r="I59" i="66" l="1"/>
  <c r="F59" i="66"/>
  <c r="F58" i="66" s="1"/>
  <c r="C59" i="66"/>
  <c r="J58" i="66"/>
  <c r="I58" i="66"/>
  <c r="G58" i="66"/>
  <c r="D58" i="66"/>
  <c r="C58" i="66"/>
  <c r="K53" i="66"/>
  <c r="J53" i="66"/>
  <c r="I55" i="66" s="1"/>
  <c r="I53" i="66"/>
  <c r="H53" i="66"/>
  <c r="G53" i="66"/>
  <c r="F53" i="66"/>
  <c r="F55" i="66" s="1"/>
  <c r="E53" i="66"/>
  <c r="D53" i="66"/>
  <c r="C55" i="66" s="1"/>
  <c r="C53" i="66"/>
  <c r="K26" i="66"/>
  <c r="J26" i="66"/>
  <c r="I28" i="66" s="1"/>
  <c r="I26" i="66"/>
  <c r="H26" i="66"/>
  <c r="G26" i="66"/>
  <c r="F26" i="66"/>
  <c r="F28" i="66" s="1"/>
  <c r="E26" i="66"/>
  <c r="D26" i="66"/>
  <c r="C28" i="66" s="1"/>
  <c r="C26" i="66"/>
  <c r="D54" i="66" l="1"/>
  <c r="C54" i="66"/>
  <c r="G54" i="66"/>
  <c r="F54" i="66"/>
  <c r="J54" i="66"/>
  <c r="I54" i="66"/>
  <c r="D27" i="66"/>
  <c r="C27" i="66"/>
  <c r="G27" i="66"/>
  <c r="F27" i="66"/>
  <c r="J27" i="66"/>
  <c r="I27" i="66"/>
  <c r="E31" i="59" l="1"/>
  <c r="J40" i="59"/>
  <c r="D28" i="59" l="1"/>
  <c r="D16" i="59"/>
  <c r="AY5" i="65" l="1"/>
  <c r="AY6" i="65"/>
  <c r="AY7" i="65"/>
  <c r="AY8" i="65"/>
  <c r="AY9" i="65"/>
  <c r="AY10" i="65"/>
  <c r="AY11" i="65"/>
  <c r="AY12" i="65"/>
  <c r="AY13" i="65"/>
  <c r="AY14" i="65"/>
  <c r="AY17" i="65"/>
  <c r="AY18" i="65"/>
  <c r="AY4" i="65"/>
  <c r="AL19" i="65" l="1"/>
  <c r="N34" i="64"/>
  <c r="T9" i="64"/>
  <c r="T8" i="64"/>
  <c r="T7" i="64"/>
  <c r="T6" i="64"/>
  <c r="T5" i="64"/>
  <c r="T4" i="64"/>
  <c r="B2" i="1" l="1"/>
  <c r="A1" i="20"/>
  <c r="M371" i="63" l="1"/>
  <c r="M370" i="63"/>
  <c r="L369" i="63"/>
  <c r="K369" i="63"/>
  <c r="J369" i="63"/>
  <c r="I369" i="63"/>
  <c r="M368" i="63"/>
  <c r="M367" i="63"/>
  <c r="M366" i="63"/>
  <c r="M365" i="63"/>
  <c r="M364" i="63"/>
  <c r="M363" i="63"/>
  <c r="M362" i="63"/>
  <c r="M361" i="63"/>
  <c r="M360" i="63"/>
  <c r="M359" i="63"/>
  <c r="M358" i="63"/>
  <c r="M357" i="63"/>
  <c r="M356" i="63"/>
  <c r="M355" i="63"/>
  <c r="M354" i="63"/>
  <c r="M353" i="63"/>
  <c r="M352" i="63"/>
  <c r="M351" i="63"/>
  <c r="M350" i="63"/>
  <c r="M349" i="63"/>
  <c r="M348" i="63"/>
  <c r="M347" i="63"/>
  <c r="M346" i="63"/>
  <c r="M345" i="63"/>
  <c r="M344" i="63"/>
  <c r="M343" i="63"/>
  <c r="M342" i="63"/>
  <c r="M341" i="63"/>
  <c r="M340" i="63"/>
  <c r="M339" i="63"/>
  <c r="M338" i="63"/>
  <c r="M337" i="63"/>
  <c r="M336" i="63"/>
  <c r="M335" i="63"/>
  <c r="M334" i="63"/>
  <c r="M333" i="63"/>
  <c r="M332" i="63"/>
  <c r="M331" i="63"/>
  <c r="M330" i="63"/>
  <c r="M329" i="63"/>
  <c r="M328" i="63"/>
  <c r="M327" i="63"/>
  <c r="M326" i="63"/>
  <c r="M325" i="63"/>
  <c r="M324" i="63"/>
  <c r="M323" i="63"/>
  <c r="M322" i="63"/>
  <c r="M321" i="63"/>
  <c r="M320" i="63"/>
  <c r="M319" i="63"/>
  <c r="M318" i="63"/>
  <c r="M317" i="63"/>
  <c r="M316" i="63"/>
  <c r="M315" i="63"/>
  <c r="M314" i="63"/>
  <c r="M313" i="63"/>
  <c r="M312" i="63"/>
  <c r="M311" i="63"/>
  <c r="M310" i="63"/>
  <c r="M309" i="63"/>
  <c r="M308" i="63"/>
  <c r="M307" i="63"/>
  <c r="M306" i="63"/>
  <c r="M305" i="63"/>
  <c r="M304" i="63"/>
  <c r="M303" i="63"/>
  <c r="M302" i="63"/>
  <c r="M301" i="63"/>
  <c r="M300" i="63"/>
  <c r="M299" i="63"/>
  <c r="M298" i="63"/>
  <c r="M297" i="63"/>
  <c r="M296" i="63"/>
  <c r="M295" i="63"/>
  <c r="M294" i="63"/>
  <c r="M293" i="63"/>
  <c r="M292" i="63"/>
  <c r="M291" i="63"/>
  <c r="M290" i="63"/>
  <c r="M289" i="63"/>
  <c r="M288" i="63"/>
  <c r="M287" i="63"/>
  <c r="M286" i="63"/>
  <c r="M285" i="63"/>
  <c r="M284" i="63"/>
  <c r="M283" i="63"/>
  <c r="M282" i="63"/>
  <c r="M281" i="63"/>
  <c r="M280" i="63"/>
  <c r="M279" i="63"/>
  <c r="M278" i="63"/>
  <c r="M277" i="63"/>
  <c r="M276" i="63"/>
  <c r="M275" i="63"/>
  <c r="M274" i="63"/>
  <c r="M273" i="63"/>
  <c r="M272" i="63"/>
  <c r="M271" i="63"/>
  <c r="M270" i="63"/>
  <c r="M269" i="63"/>
  <c r="M268" i="63"/>
  <c r="M267" i="63"/>
  <c r="M266" i="63"/>
  <c r="M265" i="63"/>
  <c r="M264" i="63"/>
  <c r="M263" i="63"/>
  <c r="M262" i="63"/>
  <c r="M261" i="63"/>
  <c r="M260" i="63"/>
  <c r="M259" i="63"/>
  <c r="M258" i="63"/>
  <c r="M257" i="63"/>
  <c r="M256" i="63"/>
  <c r="M255" i="63"/>
  <c r="M254" i="63"/>
  <c r="M253" i="63"/>
  <c r="M252" i="63"/>
  <c r="M251" i="63"/>
  <c r="M250" i="63"/>
  <c r="M249" i="63"/>
  <c r="M248" i="63"/>
  <c r="M247" i="63"/>
  <c r="M246" i="63"/>
  <c r="M245" i="63"/>
  <c r="M244" i="63"/>
  <c r="M243" i="63"/>
  <c r="M242" i="63"/>
  <c r="M241" i="63"/>
  <c r="M240" i="63"/>
  <c r="M239" i="63"/>
  <c r="M238" i="63"/>
  <c r="M237" i="63"/>
  <c r="M236" i="63"/>
  <c r="M235" i="63"/>
  <c r="M234" i="63"/>
  <c r="M233" i="63"/>
  <c r="M232" i="63"/>
  <c r="M231" i="63"/>
  <c r="M230" i="63"/>
  <c r="M229" i="63"/>
  <c r="M228" i="63"/>
  <c r="M227" i="63"/>
  <c r="M226" i="63"/>
  <c r="M225" i="63"/>
  <c r="M224" i="63"/>
  <c r="M223" i="63"/>
  <c r="M222" i="63"/>
  <c r="M221" i="63"/>
  <c r="M220" i="63"/>
  <c r="M219" i="63"/>
  <c r="M218" i="63"/>
  <c r="M217" i="63"/>
  <c r="M216" i="63"/>
  <c r="M215" i="63"/>
  <c r="M214" i="63"/>
  <c r="M213" i="63"/>
  <c r="M212" i="63"/>
  <c r="M211" i="63"/>
  <c r="M210" i="63"/>
  <c r="M209" i="63"/>
  <c r="M208" i="63"/>
  <c r="M207" i="63"/>
  <c r="M206" i="63"/>
  <c r="M205" i="63"/>
  <c r="M204" i="63"/>
  <c r="M203" i="63"/>
  <c r="M202" i="63"/>
  <c r="M201" i="63"/>
  <c r="M200" i="63"/>
  <c r="M199" i="63"/>
  <c r="M198" i="63"/>
  <c r="M197" i="63"/>
  <c r="M196" i="63"/>
  <c r="M195" i="63"/>
  <c r="M194" i="63"/>
  <c r="M193" i="63"/>
  <c r="M192" i="63"/>
  <c r="M191" i="63"/>
  <c r="M190" i="63"/>
  <c r="M189" i="63"/>
  <c r="M188" i="63"/>
  <c r="M187" i="63"/>
  <c r="M186" i="63"/>
  <c r="M185" i="63"/>
  <c r="M184" i="63"/>
  <c r="M183" i="63"/>
  <c r="M182" i="63"/>
  <c r="M181" i="63"/>
  <c r="M180" i="63"/>
  <c r="M179" i="63"/>
  <c r="M178" i="63"/>
  <c r="M177" i="63"/>
  <c r="M176" i="63"/>
  <c r="M175" i="63"/>
  <c r="M174" i="63"/>
  <c r="M173" i="63"/>
  <c r="M172" i="63"/>
  <c r="M171" i="63"/>
  <c r="M170" i="63"/>
  <c r="M169" i="63"/>
  <c r="M168" i="63"/>
  <c r="M167" i="63"/>
  <c r="M166" i="63"/>
  <c r="M165" i="63"/>
  <c r="M164" i="63"/>
  <c r="M163" i="63"/>
  <c r="M162" i="63"/>
  <c r="M161" i="63"/>
  <c r="M160" i="63"/>
  <c r="M159" i="63"/>
  <c r="M158" i="63"/>
  <c r="M157" i="63"/>
  <c r="M156" i="63"/>
  <c r="M155" i="63"/>
  <c r="M154" i="63"/>
  <c r="M153" i="63"/>
  <c r="M152" i="63"/>
  <c r="M151" i="63"/>
  <c r="M150" i="63"/>
  <c r="M149" i="63"/>
  <c r="M148" i="63"/>
  <c r="M147" i="63"/>
  <c r="M146" i="63"/>
  <c r="M145" i="63"/>
  <c r="M144" i="63"/>
  <c r="M143" i="63"/>
  <c r="M142" i="63"/>
  <c r="M141" i="63"/>
  <c r="M140" i="63"/>
  <c r="M139" i="63"/>
  <c r="M138" i="63"/>
  <c r="M137" i="63"/>
  <c r="M136" i="63"/>
  <c r="M135" i="63"/>
  <c r="M134" i="63"/>
  <c r="M133" i="63"/>
  <c r="M132" i="63"/>
  <c r="M131" i="63"/>
  <c r="M130" i="63"/>
  <c r="M129" i="63"/>
  <c r="M128" i="63"/>
  <c r="M127" i="63"/>
  <c r="M126" i="63"/>
  <c r="M125" i="63"/>
  <c r="M124" i="63"/>
  <c r="M123" i="63"/>
  <c r="M122" i="63"/>
  <c r="M121" i="63"/>
  <c r="M120" i="63"/>
  <c r="M119" i="63"/>
  <c r="M118" i="63"/>
  <c r="M117" i="63"/>
  <c r="M116" i="63"/>
  <c r="M115" i="63"/>
  <c r="M114" i="63"/>
  <c r="M113" i="63"/>
  <c r="M112" i="63"/>
  <c r="M111" i="63"/>
  <c r="M110" i="63"/>
  <c r="M109" i="63"/>
  <c r="M108" i="63"/>
  <c r="M107" i="63"/>
  <c r="M106" i="63"/>
  <c r="M105" i="63"/>
  <c r="M104" i="63"/>
  <c r="M103" i="63"/>
  <c r="M102" i="63"/>
  <c r="M101" i="63"/>
  <c r="M100" i="63"/>
  <c r="M99" i="63"/>
  <c r="M98" i="63"/>
  <c r="M97" i="63"/>
  <c r="M96" i="63"/>
  <c r="M95" i="63"/>
  <c r="M94" i="63"/>
  <c r="M93" i="63"/>
  <c r="M92" i="63"/>
  <c r="M91" i="63"/>
  <c r="M90" i="63"/>
  <c r="M89" i="63"/>
  <c r="M88" i="63"/>
  <c r="M87" i="63"/>
  <c r="M86" i="63"/>
  <c r="M85" i="63"/>
  <c r="M84" i="63"/>
  <c r="M83" i="63"/>
  <c r="M82" i="63"/>
  <c r="M81" i="63"/>
  <c r="M80" i="63"/>
  <c r="M79" i="63"/>
  <c r="M78" i="63"/>
  <c r="M77" i="63"/>
  <c r="M76" i="63"/>
  <c r="M75" i="63"/>
  <c r="M74" i="63"/>
  <c r="M73" i="63"/>
  <c r="M72" i="63"/>
  <c r="M71" i="63"/>
  <c r="M70" i="63"/>
  <c r="M69" i="63"/>
  <c r="M68" i="63"/>
  <c r="M67" i="63"/>
  <c r="M66" i="63"/>
  <c r="M65" i="63"/>
  <c r="M64" i="63"/>
  <c r="M63" i="63"/>
  <c r="M62" i="63"/>
  <c r="M61" i="63"/>
  <c r="M60" i="63"/>
  <c r="M59" i="63"/>
  <c r="M58" i="63"/>
  <c r="M57" i="63"/>
  <c r="M56" i="63"/>
  <c r="M55" i="63"/>
  <c r="M54" i="63"/>
  <c r="M53" i="63"/>
  <c r="M52" i="63"/>
  <c r="M51" i="63"/>
  <c r="M50" i="63"/>
  <c r="M49" i="63"/>
  <c r="M48" i="63"/>
  <c r="M47" i="63"/>
  <c r="M46" i="63"/>
  <c r="M45" i="63"/>
  <c r="M44" i="63"/>
  <c r="D44" i="63"/>
  <c r="C44" i="63"/>
  <c r="B44" i="63" s="1"/>
  <c r="M43" i="63"/>
  <c r="D43" i="63"/>
  <c r="C43" i="63"/>
  <c r="M42" i="63"/>
  <c r="D42" i="63"/>
  <c r="C42" i="63"/>
  <c r="B42" i="63" s="1"/>
  <c r="M41" i="63"/>
  <c r="D41" i="63"/>
  <c r="C41" i="63"/>
  <c r="B41" i="63" s="1"/>
  <c r="M40" i="63"/>
  <c r="D40" i="63"/>
  <c r="C40" i="63"/>
  <c r="M39" i="63"/>
  <c r="D39" i="63"/>
  <c r="C39" i="63"/>
  <c r="B39" i="63" s="1"/>
  <c r="M38" i="63"/>
  <c r="D38" i="63"/>
  <c r="C38" i="63"/>
  <c r="B38" i="63" s="1"/>
  <c r="M37" i="63"/>
  <c r="D37" i="63"/>
  <c r="C37" i="63"/>
  <c r="B37" i="63"/>
  <c r="M36" i="63"/>
  <c r="D36" i="63"/>
  <c r="C36" i="63"/>
  <c r="M35" i="63"/>
  <c r="D35" i="63"/>
  <c r="C35" i="63"/>
  <c r="B35" i="63"/>
  <c r="M34" i="63"/>
  <c r="D34" i="63"/>
  <c r="C34" i="63"/>
  <c r="M33" i="63"/>
  <c r="D33" i="63"/>
  <c r="C33" i="63"/>
  <c r="B33" i="63"/>
  <c r="M32" i="63"/>
  <c r="D32" i="63"/>
  <c r="C32" i="63"/>
  <c r="B32" i="63" s="1"/>
  <c r="M31" i="63"/>
  <c r="D31" i="63"/>
  <c r="B31" i="63" s="1"/>
  <c r="C31" i="63"/>
  <c r="M30" i="63"/>
  <c r="D30" i="63"/>
  <c r="C30" i="63"/>
  <c r="B30" i="63" s="1"/>
  <c r="M29" i="63"/>
  <c r="D29" i="63"/>
  <c r="C29" i="63"/>
  <c r="B29" i="63" s="1"/>
  <c r="M28" i="63"/>
  <c r="D28" i="63"/>
  <c r="C28" i="63"/>
  <c r="B28" i="63" s="1"/>
  <c r="M27" i="63"/>
  <c r="D27" i="63"/>
  <c r="C27" i="63"/>
  <c r="B27" i="63" s="1"/>
  <c r="M26" i="63"/>
  <c r="D26" i="63"/>
  <c r="C26" i="63"/>
  <c r="B26" i="63" s="1"/>
  <c r="M25" i="63"/>
  <c r="D25" i="63"/>
  <c r="C25" i="63"/>
  <c r="B25" i="63" s="1"/>
  <c r="M24" i="63"/>
  <c r="D24" i="63"/>
  <c r="C24" i="63"/>
  <c r="B24" i="63" s="1"/>
  <c r="M23" i="63"/>
  <c r="D23" i="63"/>
  <c r="C23" i="63"/>
  <c r="B23" i="63" s="1"/>
  <c r="M22" i="63"/>
  <c r="D22" i="63"/>
  <c r="C22" i="63"/>
  <c r="B22" i="63"/>
  <c r="M21" i="63"/>
  <c r="D21" i="63"/>
  <c r="C21" i="63"/>
  <c r="M20" i="63"/>
  <c r="D20" i="63"/>
  <c r="C20" i="63"/>
  <c r="B20" i="63" s="1"/>
  <c r="M19" i="63"/>
  <c r="D19" i="63"/>
  <c r="C19" i="63"/>
  <c r="M18" i="63"/>
  <c r="D18" i="63"/>
  <c r="C18" i="63"/>
  <c r="B18" i="63" s="1"/>
  <c r="M17" i="63"/>
  <c r="D17" i="63"/>
  <c r="C17" i="63"/>
  <c r="B17" i="63"/>
  <c r="M16" i="63"/>
  <c r="D16" i="63"/>
  <c r="C16" i="63"/>
  <c r="M15" i="63"/>
  <c r="D15" i="63"/>
  <c r="C15" i="63"/>
  <c r="B15" i="63"/>
  <c r="M14" i="63"/>
  <c r="D14" i="63"/>
  <c r="C14" i="63"/>
  <c r="M13" i="63"/>
  <c r="D13" i="63"/>
  <c r="B13" i="63" s="1"/>
  <c r="C13" i="63"/>
  <c r="M12" i="63"/>
  <c r="D12" i="63"/>
  <c r="C12" i="63"/>
  <c r="B12" i="63" s="1"/>
  <c r="Y11" i="63"/>
  <c r="AA10" i="63" s="1"/>
  <c r="Y10" i="63" s="1"/>
  <c r="M11" i="63"/>
  <c r="D11" i="63"/>
  <c r="C11" i="63"/>
  <c r="B11" i="63" s="1"/>
  <c r="M10" i="63"/>
  <c r="D10" i="63"/>
  <c r="C10" i="63"/>
  <c r="B10" i="63" s="1"/>
  <c r="P9" i="63"/>
  <c r="M9" i="63"/>
  <c r="D9" i="63"/>
  <c r="C9" i="63"/>
  <c r="I2" i="63"/>
  <c r="G2" i="63"/>
  <c r="C2" i="63"/>
  <c r="U34" i="62"/>
  <c r="B34" i="62"/>
  <c r="Z34" i="62" s="1"/>
  <c r="Q31" i="62"/>
  <c r="G31" i="62"/>
  <c r="Z30" i="62"/>
  <c r="Z29" i="62"/>
  <c r="Z31" i="62" s="1"/>
  <c r="B25" i="62"/>
  <c r="Z25" i="62" s="1"/>
  <c r="N21" i="62"/>
  <c r="AB21" i="62" s="1"/>
  <c r="AB20" i="62"/>
  <c r="M25" i="62" s="1"/>
  <c r="AB17" i="62"/>
  <c r="Q13" i="62"/>
  <c r="AI11" i="62"/>
  <c r="AD10" i="62"/>
  <c r="AD13" i="62" s="1"/>
  <c r="AA10" i="62"/>
  <c r="AA13" i="62" s="1"/>
  <c r="X10" i="62"/>
  <c r="X13" i="62" s="1"/>
  <c r="U10" i="62"/>
  <c r="U13" i="62" s="1"/>
  <c r="Q10" i="62"/>
  <c r="M10" i="62"/>
  <c r="M13" i="62" s="1"/>
  <c r="AI9" i="62"/>
  <c r="I8" i="62"/>
  <c r="I10" i="62" l="1"/>
  <c r="B16" i="63"/>
  <c r="B21" i="63"/>
  <c r="B36" i="63"/>
  <c r="B43" i="63"/>
  <c r="B14" i="63"/>
  <c r="B34" i="63"/>
  <c r="H43" i="63" s="1"/>
  <c r="R22" i="63" s="1"/>
  <c r="B19" i="63"/>
  <c r="B40" i="63"/>
  <c r="H31" i="63"/>
  <c r="R21" i="63" s="1"/>
  <c r="AA9" i="63"/>
  <c r="Y9" i="63" s="1"/>
  <c r="E18" i="63"/>
  <c r="F18" i="63" s="1"/>
  <c r="A18" i="63" s="1"/>
  <c r="E19" i="63"/>
  <c r="F19" i="63" s="1"/>
  <c r="A19" i="63" s="1"/>
  <c r="E20" i="63"/>
  <c r="F20" i="63" s="1"/>
  <c r="A20" i="63" s="1"/>
  <c r="E34" i="63"/>
  <c r="E36" i="63"/>
  <c r="F36" i="63" s="1"/>
  <c r="A36" i="63" s="1"/>
  <c r="E38" i="63"/>
  <c r="F38" i="63" s="1"/>
  <c r="A38" i="63" s="1"/>
  <c r="E40" i="63"/>
  <c r="F40" i="63" s="1"/>
  <c r="A40" i="63" s="1"/>
  <c r="E42" i="63"/>
  <c r="F42" i="63" s="1"/>
  <c r="A42" i="63" s="1"/>
  <c r="E43" i="63"/>
  <c r="F43" i="63" s="1"/>
  <c r="A43" i="63" s="1"/>
  <c r="E44" i="63"/>
  <c r="F44" i="63" s="1"/>
  <c r="A44" i="63" s="1"/>
  <c r="C45" i="63"/>
  <c r="E46" i="63" s="1"/>
  <c r="E45" i="63"/>
  <c r="B9" i="63"/>
  <c r="E11" i="63"/>
  <c r="F11" i="63" s="1"/>
  <c r="A11" i="63" s="1"/>
  <c r="E12" i="63"/>
  <c r="F12" i="63" s="1"/>
  <c r="A12" i="63" s="1"/>
  <c r="E14" i="63"/>
  <c r="F14" i="63" s="1"/>
  <c r="A14" i="63" s="1"/>
  <c r="E16" i="63"/>
  <c r="F16" i="63" s="1"/>
  <c r="A16" i="63" s="1"/>
  <c r="E21" i="63"/>
  <c r="E23" i="63"/>
  <c r="F23" i="63" s="1"/>
  <c r="A23" i="63" s="1"/>
  <c r="E9" i="63"/>
  <c r="M369" i="63"/>
  <c r="E10" i="63"/>
  <c r="F10" i="63" s="1"/>
  <c r="A10" i="63" s="1"/>
  <c r="E13" i="63"/>
  <c r="F13" i="63" s="1"/>
  <c r="A13" i="63" s="1"/>
  <c r="E15" i="63"/>
  <c r="F15" i="63" s="1"/>
  <c r="A15" i="63" s="1"/>
  <c r="E17" i="63"/>
  <c r="F17" i="63" s="1"/>
  <c r="A17" i="63" s="1"/>
  <c r="E22" i="63"/>
  <c r="F22" i="63" s="1"/>
  <c r="A22" i="63" s="1"/>
  <c r="E24" i="63"/>
  <c r="F24" i="63" s="1"/>
  <c r="A24" i="63" s="1"/>
  <c r="E25" i="63"/>
  <c r="F25" i="63" s="1"/>
  <c r="A25" i="63" s="1"/>
  <c r="E26" i="63"/>
  <c r="F26" i="63" s="1"/>
  <c r="A26" i="63" s="1"/>
  <c r="E27" i="63"/>
  <c r="F27" i="63" s="1"/>
  <c r="A27" i="63" s="1"/>
  <c r="E28" i="63"/>
  <c r="F28" i="63" s="1"/>
  <c r="A28" i="63" s="1"/>
  <c r="E29" i="63"/>
  <c r="F29" i="63" s="1"/>
  <c r="A29" i="63" s="1"/>
  <c r="E30" i="63"/>
  <c r="F30" i="63" s="1"/>
  <c r="A30" i="63" s="1"/>
  <c r="E31" i="63"/>
  <c r="F31" i="63" s="1"/>
  <c r="A31" i="63" s="1"/>
  <c r="E32" i="63"/>
  <c r="F32" i="63" s="1"/>
  <c r="A32" i="63" s="1"/>
  <c r="E33" i="63"/>
  <c r="F33" i="63" s="1"/>
  <c r="E35" i="63"/>
  <c r="F35" i="63" s="1"/>
  <c r="A35" i="63" s="1"/>
  <c r="E37" i="63"/>
  <c r="F37" i="63" s="1"/>
  <c r="A37" i="63" s="1"/>
  <c r="E39" i="63"/>
  <c r="F39" i="63" s="1"/>
  <c r="A39" i="63" s="1"/>
  <c r="E41" i="63"/>
  <c r="F41" i="63" s="1"/>
  <c r="A41" i="63" s="1"/>
  <c r="D45" i="63"/>
  <c r="C46" i="63"/>
  <c r="I13" i="62"/>
  <c r="AI13" i="62" s="1"/>
  <c r="AI10" i="62"/>
  <c r="U25" i="62"/>
  <c r="AI8" i="62"/>
  <c r="F34" i="63" l="1"/>
  <c r="A34" i="63" s="1"/>
  <c r="A33" i="63"/>
  <c r="H20" i="63"/>
  <c r="S20" i="63" s="1"/>
  <c r="H19" i="63"/>
  <c r="R20" i="63" s="1"/>
  <c r="Q20" i="63" s="1"/>
  <c r="F9" i="63"/>
  <c r="D46" i="63"/>
  <c r="B45" i="63"/>
  <c r="B46" i="63"/>
  <c r="F46" i="63" s="1"/>
  <c r="A46" i="63" s="1"/>
  <c r="H44" i="63"/>
  <c r="S22" i="63" s="1"/>
  <c r="Q22" i="63" s="1"/>
  <c r="H32" i="63"/>
  <c r="S21" i="63" s="1"/>
  <c r="Q21" i="63" s="1"/>
  <c r="C47" i="63"/>
  <c r="F21" i="63"/>
  <c r="H42" i="63" l="1"/>
  <c r="C48" i="63"/>
  <c r="D47" i="63"/>
  <c r="B47" i="63" s="1"/>
  <c r="E47" i="63"/>
  <c r="H30" i="63"/>
  <c r="A21" i="63"/>
  <c r="F45" i="63"/>
  <c r="C49" i="63"/>
  <c r="A9" i="63"/>
  <c r="H18" i="63"/>
  <c r="F47" i="63" l="1"/>
  <c r="A47" i="63" s="1"/>
  <c r="C50" i="63"/>
  <c r="A45" i="63"/>
  <c r="C51" i="63"/>
  <c r="D48" i="63"/>
  <c r="E49" i="63"/>
  <c r="E48" i="63"/>
  <c r="D49" i="63" l="1"/>
  <c r="D50" i="63" s="1"/>
  <c r="B50" i="63" s="1"/>
  <c r="C52" i="63"/>
  <c r="B48" i="63"/>
  <c r="E51" i="63" l="1"/>
  <c r="B49" i="63"/>
  <c r="F49" i="63" s="1"/>
  <c r="A49" i="63" s="1"/>
  <c r="E50" i="63"/>
  <c r="F50" i="63" s="1"/>
  <c r="A50" i="63" s="1"/>
  <c r="D51" i="63"/>
  <c r="E52" i="63" s="1"/>
  <c r="F48" i="63"/>
  <c r="C53" i="63"/>
  <c r="C55" i="63" l="1"/>
  <c r="A48" i="63"/>
  <c r="B51" i="63"/>
  <c r="D52" i="63"/>
  <c r="C54" i="63"/>
  <c r="C56" i="63" l="1"/>
  <c r="E53" i="63"/>
  <c r="B52" i="63"/>
  <c r="F52" i="63" s="1"/>
  <c r="A52" i="63" s="1"/>
  <c r="D53" i="63"/>
  <c r="F51" i="63"/>
  <c r="D54" i="63" l="1"/>
  <c r="B53" i="63"/>
  <c r="F53" i="63" s="1"/>
  <c r="A53" i="63" s="1"/>
  <c r="E54" i="63"/>
  <c r="E55" i="63"/>
  <c r="C57" i="63"/>
  <c r="A51" i="63"/>
  <c r="C58" i="63" l="1"/>
  <c r="B54" i="63"/>
  <c r="F54" i="63" s="1"/>
  <c r="D55" i="63"/>
  <c r="D56" i="63" l="1"/>
  <c r="B55" i="63"/>
  <c r="F55" i="63" s="1"/>
  <c r="E57" i="63"/>
  <c r="E56" i="63"/>
  <c r="H56" i="63" s="1"/>
  <c r="S23" i="63" s="1"/>
  <c r="A54" i="63"/>
  <c r="C59" i="63"/>
  <c r="C60" i="63" l="1"/>
  <c r="A55" i="63"/>
  <c r="D57" i="63"/>
  <c r="B56" i="63"/>
  <c r="F56" i="63" l="1"/>
  <c r="H55" i="63"/>
  <c r="R23" i="63" s="1"/>
  <c r="Q23" i="63" s="1"/>
  <c r="C61" i="63"/>
  <c r="D58" i="63"/>
  <c r="B57" i="63"/>
  <c r="E59" i="63"/>
  <c r="E58" i="63"/>
  <c r="D59" i="63" l="1"/>
  <c r="B58" i="63"/>
  <c r="F58" i="63" s="1"/>
  <c r="A58" i="63" s="1"/>
  <c r="O24" i="63"/>
  <c r="O23" i="63" s="1"/>
  <c r="F57" i="63"/>
  <c r="C62" i="63"/>
  <c r="A56" i="63"/>
  <c r="H54" i="63"/>
  <c r="C63" i="63" l="1"/>
  <c r="A57" i="63"/>
  <c r="O21" i="63"/>
  <c r="O22" i="63"/>
  <c r="O20" i="63"/>
  <c r="D60" i="63"/>
  <c r="B59" i="63"/>
  <c r="F59" i="63" s="1"/>
  <c r="A59" i="63" s="1"/>
  <c r="E60" i="63"/>
  <c r="Q26" i="63" l="1"/>
  <c r="Q27" i="63" s="1"/>
  <c r="Q25" i="63"/>
  <c r="Q28" i="63" s="1"/>
  <c r="D61" i="63"/>
  <c r="B60" i="63"/>
  <c r="F60" i="63" s="1"/>
  <c r="A60" i="63" s="1"/>
  <c r="E61" i="63"/>
  <c r="C64" i="63"/>
  <c r="C65" i="63" l="1"/>
  <c r="D62" i="63"/>
  <c r="B61" i="63"/>
  <c r="E63" i="63"/>
  <c r="E62" i="63"/>
  <c r="Q29" i="63"/>
  <c r="D63" i="63" l="1"/>
  <c r="B62" i="63"/>
  <c r="F62" i="63" s="1"/>
  <c r="A62" i="63" s="1"/>
  <c r="C66" i="63"/>
  <c r="E64" i="63"/>
  <c r="F61" i="63"/>
  <c r="A61" i="63" l="1"/>
  <c r="C67" i="63"/>
  <c r="D64" i="63"/>
  <c r="B63" i="63"/>
  <c r="D65" i="63" l="1"/>
  <c r="B64" i="63"/>
  <c r="F64" i="63" s="1"/>
  <c r="A64" i="63" s="1"/>
  <c r="E65" i="63"/>
  <c r="E66" i="63"/>
  <c r="F63" i="63"/>
  <c r="C68" i="63"/>
  <c r="A63" i="63" l="1"/>
  <c r="C69" i="63"/>
  <c r="D66" i="63"/>
  <c r="B65" i="63"/>
  <c r="F65" i="63" s="1"/>
  <c r="A65" i="63" s="1"/>
  <c r="D67" i="63" l="1"/>
  <c r="B66" i="63"/>
  <c r="F66" i="63" s="1"/>
  <c r="E67" i="63"/>
  <c r="E68" i="63"/>
  <c r="H68" i="63" s="1"/>
  <c r="C70" i="63"/>
  <c r="C71" i="63" l="1"/>
  <c r="A66" i="63"/>
  <c r="D68" i="63"/>
  <c r="B67" i="63"/>
  <c r="F67" i="63" s="1"/>
  <c r="A67" i="63" s="1"/>
  <c r="D69" i="63" l="1"/>
  <c r="B68" i="63"/>
  <c r="E70" i="63"/>
  <c r="E69" i="63"/>
  <c r="C72" i="63"/>
  <c r="C73" i="63" l="1"/>
  <c r="F68" i="63"/>
  <c r="H67" i="63"/>
  <c r="D70" i="63"/>
  <c r="B69" i="63"/>
  <c r="F69" i="63" l="1"/>
  <c r="D71" i="63"/>
  <c r="B70" i="63"/>
  <c r="F70" i="63" s="1"/>
  <c r="A70" i="63" s="1"/>
  <c r="E72" i="63"/>
  <c r="E71" i="63"/>
  <c r="A68" i="63"/>
  <c r="H66" i="63"/>
  <c r="C74" i="63"/>
  <c r="C75" i="63" l="1"/>
  <c r="A69" i="63"/>
  <c r="D72" i="63"/>
  <c r="B71" i="63"/>
  <c r="F71" i="63" s="1"/>
  <c r="A71" i="63" s="1"/>
  <c r="E73" i="63"/>
  <c r="D73" i="63" l="1"/>
  <c r="B72" i="63"/>
  <c r="E74" i="63"/>
  <c r="C76" i="63"/>
  <c r="C77" i="63" l="1"/>
  <c r="D74" i="63"/>
  <c r="B73" i="63"/>
  <c r="F73" i="63" s="1"/>
  <c r="A73" i="63" s="1"/>
  <c r="F72" i="63"/>
  <c r="D75" i="63" l="1"/>
  <c r="B74" i="63"/>
  <c r="E75" i="63"/>
  <c r="C78" i="63"/>
  <c r="A72" i="63"/>
  <c r="F74" i="63" l="1"/>
  <c r="C79" i="63"/>
  <c r="D76" i="63"/>
  <c r="B75" i="63"/>
  <c r="F75" i="63" s="1"/>
  <c r="A75" i="63" s="1"/>
  <c r="E76" i="63"/>
  <c r="D77" i="63" l="1"/>
  <c r="B76" i="63"/>
  <c r="E77" i="63"/>
  <c r="E78" i="63"/>
  <c r="C80" i="63"/>
  <c r="A74" i="63"/>
  <c r="F76" i="63" l="1"/>
  <c r="C81" i="63"/>
  <c r="D78" i="63"/>
  <c r="B77" i="63"/>
  <c r="F77" i="63" s="1"/>
  <c r="A77" i="63" s="1"/>
  <c r="D79" i="63" l="1"/>
  <c r="B78" i="63"/>
  <c r="F78" i="63" s="1"/>
  <c r="A78" i="63" s="1"/>
  <c r="E79" i="63"/>
  <c r="E80" i="63"/>
  <c r="C82" i="63"/>
  <c r="A76" i="63"/>
  <c r="H80" i="63" l="1"/>
  <c r="C83" i="63"/>
  <c r="D80" i="63"/>
  <c r="B79" i="63"/>
  <c r="F79" i="63" s="1"/>
  <c r="D81" i="63" l="1"/>
  <c r="B80" i="63"/>
  <c r="E81" i="63"/>
  <c r="E82" i="63"/>
  <c r="A79" i="63"/>
  <c r="C84" i="63"/>
  <c r="F80" i="63" l="1"/>
  <c r="H79" i="63"/>
  <c r="C85" i="63"/>
  <c r="D82" i="63"/>
  <c r="B81" i="63"/>
  <c r="F81" i="63" l="1"/>
  <c r="D83" i="63"/>
  <c r="B82" i="63"/>
  <c r="F82" i="63" s="1"/>
  <c r="A82" i="63" s="1"/>
  <c r="E83" i="63"/>
  <c r="E84" i="63"/>
  <c r="C86" i="63"/>
  <c r="A80" i="63"/>
  <c r="H78" i="63"/>
  <c r="A81" i="63" l="1"/>
  <c r="C87" i="63"/>
  <c r="D84" i="63"/>
  <c r="B83" i="63"/>
  <c r="F83" i="63" s="1"/>
  <c r="A83" i="63" s="1"/>
  <c r="E85" i="63"/>
  <c r="D85" i="63" l="1"/>
  <c r="B84" i="63"/>
  <c r="E86" i="63"/>
  <c r="C88" i="63"/>
  <c r="D86" i="63" l="1"/>
  <c r="B85" i="63"/>
  <c r="F85" i="63" s="1"/>
  <c r="A85" i="63" s="1"/>
  <c r="C89" i="63"/>
  <c r="F84" i="63"/>
  <c r="A84" i="63" l="1"/>
  <c r="C90" i="63"/>
  <c r="D87" i="63"/>
  <c r="B86" i="63"/>
  <c r="F86" i="63" s="1"/>
  <c r="A86" i="63" s="1"/>
  <c r="E88" i="63"/>
  <c r="E87" i="63"/>
  <c r="D88" i="63" l="1"/>
  <c r="B87" i="63"/>
  <c r="F87" i="63" s="1"/>
  <c r="A87" i="63" s="1"/>
  <c r="E89" i="63"/>
  <c r="C91" i="63"/>
  <c r="C92" i="63" l="1"/>
  <c r="D89" i="63"/>
  <c r="B88" i="63"/>
  <c r="F88" i="63" s="1"/>
  <c r="A88" i="63" s="1"/>
  <c r="E90" i="63"/>
  <c r="D90" i="63" l="1"/>
  <c r="B89" i="63"/>
  <c r="F89" i="63" s="1"/>
  <c r="A89" i="63" s="1"/>
  <c r="E91" i="63"/>
  <c r="C93" i="63"/>
  <c r="C94" i="63" l="1"/>
  <c r="D91" i="63"/>
  <c r="B90" i="63"/>
  <c r="F90" i="63" s="1"/>
  <c r="A90" i="63" s="1"/>
  <c r="E92" i="63"/>
  <c r="H92" i="63" s="1"/>
  <c r="D92" i="63" l="1"/>
  <c r="B91" i="63"/>
  <c r="F91" i="63" s="1"/>
  <c r="A91" i="63" s="1"/>
  <c r="E93" i="63"/>
  <c r="C95" i="63"/>
  <c r="C96" i="63" l="1"/>
  <c r="D93" i="63"/>
  <c r="B92" i="63"/>
  <c r="F92" i="63" l="1"/>
  <c r="H91" i="63"/>
  <c r="C97" i="63"/>
  <c r="D94" i="63"/>
  <c r="B93" i="63"/>
  <c r="E95" i="63"/>
  <c r="E94" i="63"/>
  <c r="D95" i="63" l="1"/>
  <c r="B94" i="63"/>
  <c r="F94" i="63" s="1"/>
  <c r="A94" i="63" s="1"/>
  <c r="C98" i="63"/>
  <c r="F93" i="63"/>
  <c r="A92" i="63"/>
  <c r="H90" i="63"/>
  <c r="A93" i="63" l="1"/>
  <c r="C99" i="63"/>
  <c r="D96" i="63"/>
  <c r="B95" i="63"/>
  <c r="F95" i="63" s="1"/>
  <c r="A95" i="63" s="1"/>
  <c r="E96" i="63"/>
  <c r="D97" i="63" l="1"/>
  <c r="B96" i="63"/>
  <c r="F96" i="63" s="1"/>
  <c r="A96" i="63" s="1"/>
  <c r="E98" i="63"/>
  <c r="E97" i="63"/>
  <c r="C100" i="63"/>
  <c r="C101" i="63" l="1"/>
  <c r="D98" i="63"/>
  <c r="B97" i="63"/>
  <c r="D99" i="63" l="1"/>
  <c r="B98" i="63"/>
  <c r="F98" i="63" s="1"/>
  <c r="A98" i="63" s="1"/>
  <c r="E99" i="63"/>
  <c r="C102" i="63"/>
  <c r="F97" i="63"/>
  <c r="A97" i="63" l="1"/>
  <c r="C103" i="63"/>
  <c r="D100" i="63"/>
  <c r="B99" i="63"/>
  <c r="E100" i="63"/>
  <c r="D101" i="63" l="1"/>
  <c r="B100" i="63"/>
  <c r="F100" i="63" s="1"/>
  <c r="A100" i="63" s="1"/>
  <c r="E101" i="63"/>
  <c r="E102" i="63"/>
  <c r="F99" i="63"/>
  <c r="C104" i="63"/>
  <c r="A99" i="63" l="1"/>
  <c r="C105" i="63"/>
  <c r="D102" i="63"/>
  <c r="B101" i="63"/>
  <c r="F101" i="63" s="1"/>
  <c r="A101" i="63" s="1"/>
  <c r="D103" i="63" l="1"/>
  <c r="B102" i="63"/>
  <c r="F102" i="63" s="1"/>
  <c r="E103" i="63"/>
  <c r="E104" i="63"/>
  <c r="H104" i="63" s="1"/>
  <c r="C106" i="63"/>
  <c r="C107" i="63" l="1"/>
  <c r="A102" i="63"/>
  <c r="D104" i="63"/>
  <c r="B103" i="63"/>
  <c r="F103" i="63" s="1"/>
  <c r="A103" i="63" s="1"/>
  <c r="D105" i="63" l="1"/>
  <c r="B104" i="63"/>
  <c r="E105" i="63"/>
  <c r="E106" i="63"/>
  <c r="C108" i="63"/>
  <c r="F104" i="63" l="1"/>
  <c r="H103" i="63"/>
  <c r="C109" i="63"/>
  <c r="D106" i="63"/>
  <c r="B105" i="63"/>
  <c r="F105" i="63" l="1"/>
  <c r="D107" i="63"/>
  <c r="B106" i="63"/>
  <c r="F106" i="63" s="1"/>
  <c r="A106" i="63" s="1"/>
  <c r="E107" i="63"/>
  <c r="E108" i="63"/>
  <c r="C110" i="63"/>
  <c r="A104" i="63"/>
  <c r="H102" i="63"/>
  <c r="C111" i="63" l="1"/>
  <c r="A105" i="63"/>
  <c r="D108" i="63"/>
  <c r="B107" i="63"/>
  <c r="F107" i="63" s="1"/>
  <c r="A107" i="63" s="1"/>
  <c r="E109" i="63"/>
  <c r="D109" i="63" l="1"/>
  <c r="B108" i="63"/>
  <c r="E110" i="63"/>
  <c r="C112" i="63"/>
  <c r="C113" i="63" l="1"/>
  <c r="D110" i="63"/>
  <c r="B109" i="63"/>
  <c r="F109" i="63" s="1"/>
  <c r="A109" i="63" s="1"/>
  <c r="F108" i="63"/>
  <c r="A108" i="63" l="1"/>
  <c r="D111" i="63"/>
  <c r="B110" i="63"/>
  <c r="E111" i="63"/>
  <c r="C114" i="63"/>
  <c r="F110" i="63" l="1"/>
  <c r="C115" i="63"/>
  <c r="D112" i="63"/>
  <c r="B111" i="63"/>
  <c r="F111" i="63" s="1"/>
  <c r="A111" i="63" s="1"/>
  <c r="E112" i="63"/>
  <c r="D113" i="63" l="1"/>
  <c r="B112" i="63"/>
  <c r="E113" i="63"/>
  <c r="E114" i="63"/>
  <c r="C116" i="63"/>
  <c r="A110" i="63"/>
  <c r="F112" i="63" l="1"/>
  <c r="C117" i="63"/>
  <c r="D114" i="63"/>
  <c r="B113" i="63"/>
  <c r="F113" i="63" s="1"/>
  <c r="A113" i="63" s="1"/>
  <c r="D115" i="63" l="1"/>
  <c r="B114" i="63"/>
  <c r="F114" i="63" s="1"/>
  <c r="A114" i="63" s="1"/>
  <c r="E115" i="63"/>
  <c r="E116" i="63"/>
  <c r="C118" i="63"/>
  <c r="A112" i="63"/>
  <c r="H116" i="63" l="1"/>
  <c r="C119" i="63"/>
  <c r="D116" i="63"/>
  <c r="B115" i="63"/>
  <c r="F115" i="63" s="1"/>
  <c r="A115" i="63" s="1"/>
  <c r="D117" i="63" l="1"/>
  <c r="B116" i="63"/>
  <c r="E118" i="63"/>
  <c r="E117" i="63"/>
  <c r="C120" i="63"/>
  <c r="C121" i="63" l="1"/>
  <c r="F116" i="63"/>
  <c r="H115" i="63"/>
  <c r="D118" i="63"/>
  <c r="B117" i="63"/>
  <c r="F117" i="63" l="1"/>
  <c r="D119" i="63"/>
  <c r="B118" i="63"/>
  <c r="F118" i="63" s="1"/>
  <c r="A118" i="63" s="1"/>
  <c r="E120" i="63"/>
  <c r="E119" i="63"/>
  <c r="A116" i="63"/>
  <c r="H114" i="63"/>
  <c r="C122" i="63"/>
  <c r="C123" i="63" l="1"/>
  <c r="A117" i="63"/>
  <c r="D120" i="63"/>
  <c r="B119" i="63"/>
  <c r="F119" i="63" s="1"/>
  <c r="A119" i="63" s="1"/>
  <c r="E121" i="63"/>
  <c r="D121" i="63" l="1"/>
  <c r="B120" i="63"/>
  <c r="E122" i="63"/>
  <c r="C124" i="63"/>
  <c r="D122" i="63" l="1"/>
  <c r="B121" i="63"/>
  <c r="F121" i="63" s="1"/>
  <c r="A121" i="63" s="1"/>
  <c r="C125" i="63"/>
  <c r="F120" i="63"/>
  <c r="A120" i="63" l="1"/>
  <c r="C126" i="63"/>
  <c r="D123" i="63"/>
  <c r="B122" i="63"/>
  <c r="F122" i="63" s="1"/>
  <c r="A122" i="63" s="1"/>
  <c r="E124" i="63"/>
  <c r="E123" i="63"/>
  <c r="D124" i="63" l="1"/>
  <c r="B123" i="63"/>
  <c r="F123" i="63" s="1"/>
  <c r="A123" i="63" s="1"/>
  <c r="E125" i="63"/>
  <c r="C127" i="63"/>
  <c r="D125" i="63" l="1"/>
  <c r="B124" i="63"/>
  <c r="F124" i="63" s="1"/>
  <c r="A124" i="63" s="1"/>
  <c r="E126" i="63"/>
  <c r="C128" i="63"/>
  <c r="C129" i="63" l="1"/>
  <c r="D126" i="63"/>
  <c r="B125" i="63"/>
  <c r="F125" i="63" s="1"/>
  <c r="A125" i="63" s="1"/>
  <c r="E127" i="63"/>
  <c r="D127" i="63" l="1"/>
  <c r="B126" i="63"/>
  <c r="F126" i="63" s="1"/>
  <c r="A126" i="63" s="1"/>
  <c r="E128" i="63"/>
  <c r="H128" i="63" s="1"/>
  <c r="C130" i="63"/>
  <c r="C131" i="63" l="1"/>
  <c r="D128" i="63"/>
  <c r="B127" i="63"/>
  <c r="F127" i="63" s="1"/>
  <c r="A127" i="63" s="1"/>
  <c r="E129" i="63"/>
  <c r="D129" i="63" l="1"/>
  <c r="B128" i="63"/>
  <c r="E130" i="63"/>
  <c r="C132" i="63"/>
  <c r="C133" i="63" l="1"/>
  <c r="D130" i="63"/>
  <c r="B129" i="63"/>
  <c r="E131" i="63"/>
  <c r="F128" i="63"/>
  <c r="H127" i="63"/>
  <c r="F129" i="63" l="1"/>
  <c r="A128" i="63"/>
  <c r="H126" i="63"/>
  <c r="D131" i="63"/>
  <c r="B130" i="63"/>
  <c r="F130" i="63" s="1"/>
  <c r="A130" i="63" s="1"/>
  <c r="C134" i="63"/>
  <c r="C135" i="63" l="1"/>
  <c r="D132" i="63"/>
  <c r="B131" i="63"/>
  <c r="E132" i="63"/>
  <c r="A129" i="63"/>
  <c r="D133" i="63" l="1"/>
  <c r="B132" i="63"/>
  <c r="F132" i="63" s="1"/>
  <c r="A132" i="63" s="1"/>
  <c r="C136" i="63"/>
  <c r="E133" i="63"/>
  <c r="F131" i="63"/>
  <c r="C137" i="63" l="1"/>
  <c r="A131" i="63"/>
  <c r="D134" i="63"/>
  <c r="B133" i="63"/>
  <c r="E134" i="63"/>
  <c r="D135" i="63" l="1"/>
  <c r="B134" i="63"/>
  <c r="F134" i="63" s="1"/>
  <c r="A134" i="63" s="1"/>
  <c r="E136" i="63"/>
  <c r="E135" i="63"/>
  <c r="F133" i="63"/>
  <c r="C138" i="63"/>
  <c r="C139" i="63" l="1"/>
  <c r="A133" i="63"/>
  <c r="D136" i="63"/>
  <c r="B135" i="63"/>
  <c r="F135" i="63" s="1"/>
  <c r="A135" i="63" s="1"/>
  <c r="C140" i="63" l="1"/>
  <c r="D137" i="63"/>
  <c r="B136" i="63"/>
  <c r="F136" i="63" s="1"/>
  <c r="A136" i="63" s="1"/>
  <c r="E137" i="63"/>
  <c r="E138" i="63"/>
  <c r="C141" i="63" l="1"/>
  <c r="D138" i="63"/>
  <c r="B137" i="63"/>
  <c r="F137" i="63" s="1"/>
  <c r="A137" i="63" s="1"/>
  <c r="D139" i="63" l="1"/>
  <c r="B138" i="63"/>
  <c r="F138" i="63" s="1"/>
  <c r="A138" i="63" s="1"/>
  <c r="E139" i="63"/>
  <c r="C142" i="63"/>
  <c r="C143" i="63" l="1"/>
  <c r="D140" i="63"/>
  <c r="B139" i="63"/>
  <c r="F139" i="63" s="1"/>
  <c r="A139" i="63" s="1"/>
  <c r="E140" i="63"/>
  <c r="H140" i="63" s="1"/>
  <c r="D141" i="63" l="1"/>
  <c r="B140" i="63"/>
  <c r="E142" i="63"/>
  <c r="C144" i="63"/>
  <c r="E141" i="63"/>
  <c r="F140" i="63" l="1"/>
  <c r="H139" i="63"/>
  <c r="C145" i="63"/>
  <c r="D142" i="63"/>
  <c r="B141" i="63"/>
  <c r="F141" i="63" l="1"/>
  <c r="D143" i="63"/>
  <c r="B142" i="63"/>
  <c r="F142" i="63" s="1"/>
  <c r="A142" i="63" s="1"/>
  <c r="E144" i="63"/>
  <c r="E143" i="63"/>
  <c r="C146" i="63"/>
  <c r="A140" i="63"/>
  <c r="H138" i="63"/>
  <c r="A141" i="63" l="1"/>
  <c r="C147" i="63"/>
  <c r="D144" i="63"/>
  <c r="B143" i="63"/>
  <c r="F143" i="63" s="1"/>
  <c r="A143" i="63" s="1"/>
  <c r="E145" i="63"/>
  <c r="D145" i="63" l="1"/>
  <c r="B144" i="63"/>
  <c r="E146" i="63"/>
  <c r="C148" i="63"/>
  <c r="D146" i="63" l="1"/>
  <c r="B145" i="63"/>
  <c r="F145" i="63" s="1"/>
  <c r="A145" i="63" s="1"/>
  <c r="C149" i="63"/>
  <c r="F144" i="63"/>
  <c r="A144" i="63" l="1"/>
  <c r="C150" i="63"/>
  <c r="D147" i="63"/>
  <c r="B146" i="63"/>
  <c r="F146" i="63" s="1"/>
  <c r="A146" i="63" s="1"/>
  <c r="E148" i="63"/>
  <c r="E147" i="63"/>
  <c r="D148" i="63" l="1"/>
  <c r="B147" i="63"/>
  <c r="F147" i="63" s="1"/>
  <c r="A147" i="63" s="1"/>
  <c r="E149" i="63"/>
  <c r="C151" i="63"/>
  <c r="C152" i="63" l="1"/>
  <c r="D149" i="63"/>
  <c r="B148" i="63"/>
  <c r="F148" i="63" s="1"/>
  <c r="A148" i="63" s="1"/>
  <c r="E150" i="63"/>
  <c r="C153" i="63" l="1"/>
  <c r="D150" i="63"/>
  <c r="B149" i="63"/>
  <c r="F149" i="63" s="1"/>
  <c r="A149" i="63" s="1"/>
  <c r="E151" i="63"/>
  <c r="D151" i="63" l="1"/>
  <c r="B150" i="63"/>
  <c r="F150" i="63" s="1"/>
  <c r="A150" i="63" s="1"/>
  <c r="C154" i="63"/>
  <c r="E152" i="63"/>
  <c r="H152" i="63" s="1"/>
  <c r="C155" i="63" l="1"/>
  <c r="D152" i="63"/>
  <c r="B151" i="63"/>
  <c r="F151" i="63" s="1"/>
  <c r="A151" i="63" s="1"/>
  <c r="D153" i="63" l="1"/>
  <c r="B152" i="63"/>
  <c r="E154" i="63"/>
  <c r="E153" i="63"/>
  <c r="C156" i="63"/>
  <c r="F152" i="63" l="1"/>
  <c r="H151" i="63"/>
  <c r="C157" i="63"/>
  <c r="D154" i="63"/>
  <c r="B153" i="63"/>
  <c r="F153" i="63" l="1"/>
  <c r="A152" i="63"/>
  <c r="H150" i="63"/>
  <c r="D155" i="63"/>
  <c r="B154" i="63"/>
  <c r="F154" i="63" s="1"/>
  <c r="A154" i="63" s="1"/>
  <c r="E155" i="63"/>
  <c r="E156" i="63"/>
  <c r="C158" i="63"/>
  <c r="A153" i="63" l="1"/>
  <c r="C159" i="63"/>
  <c r="D156" i="63"/>
  <c r="B155" i="63"/>
  <c r="F155" i="63" s="1"/>
  <c r="A155" i="63" s="1"/>
  <c r="E157" i="63"/>
  <c r="D157" i="63" l="1"/>
  <c r="B156" i="63"/>
  <c r="E158" i="63"/>
  <c r="C160" i="63"/>
  <c r="C161" i="63" l="1"/>
  <c r="D158" i="63"/>
  <c r="B157" i="63"/>
  <c r="F157" i="63" s="1"/>
  <c r="A157" i="63" s="1"/>
  <c r="F156" i="63"/>
  <c r="D159" i="63" l="1"/>
  <c r="B158" i="63"/>
  <c r="E159" i="63"/>
  <c r="A156" i="63"/>
  <c r="C162" i="63"/>
  <c r="C163" i="63" l="1"/>
  <c r="F158" i="63"/>
  <c r="D160" i="63"/>
  <c r="B159" i="63"/>
  <c r="F159" i="63" s="1"/>
  <c r="A159" i="63" s="1"/>
  <c r="E160" i="63"/>
  <c r="D161" i="63" l="1"/>
  <c r="B160" i="63"/>
  <c r="F160" i="63" s="1"/>
  <c r="A160" i="63" s="1"/>
  <c r="E162" i="63"/>
  <c r="E161" i="63"/>
  <c r="A158" i="63"/>
  <c r="C164" i="63"/>
  <c r="C165" i="63" l="1"/>
  <c r="D162" i="63"/>
  <c r="B161" i="63"/>
  <c r="F161" i="63" s="1"/>
  <c r="D163" i="63" l="1"/>
  <c r="B162" i="63"/>
  <c r="F162" i="63" s="1"/>
  <c r="A162" i="63" s="1"/>
  <c r="E163" i="63"/>
  <c r="E164" i="63"/>
  <c r="H164" i="63" s="1"/>
  <c r="A161" i="63"/>
  <c r="C166" i="63"/>
  <c r="C167" i="63" l="1"/>
  <c r="D164" i="63"/>
  <c r="B163" i="63"/>
  <c r="F163" i="63" s="1"/>
  <c r="A163" i="63" s="1"/>
  <c r="D165" i="63" l="1"/>
  <c r="B164" i="63"/>
  <c r="E165" i="63"/>
  <c r="E166" i="63"/>
  <c r="C168" i="63"/>
  <c r="F164" i="63" l="1"/>
  <c r="H163" i="63"/>
  <c r="C169" i="63"/>
  <c r="D166" i="63"/>
  <c r="B165" i="63"/>
  <c r="F165" i="63" l="1"/>
  <c r="D167" i="63"/>
  <c r="B166" i="63"/>
  <c r="F166" i="63" s="1"/>
  <c r="A166" i="63" s="1"/>
  <c r="E167" i="63"/>
  <c r="E168" i="63"/>
  <c r="C170" i="63"/>
  <c r="A164" i="63"/>
  <c r="H162" i="63"/>
  <c r="C171" i="63" l="1"/>
  <c r="A165" i="63"/>
  <c r="D168" i="63"/>
  <c r="B167" i="63"/>
  <c r="F167" i="63" s="1"/>
  <c r="A167" i="63" s="1"/>
  <c r="E169" i="63"/>
  <c r="D169" i="63" l="1"/>
  <c r="B168" i="63"/>
  <c r="E170" i="63"/>
  <c r="C172" i="63"/>
  <c r="D170" i="63" l="1"/>
  <c r="B169" i="63"/>
  <c r="F169" i="63" s="1"/>
  <c r="A169" i="63" s="1"/>
  <c r="C173" i="63"/>
  <c r="E171" i="63"/>
  <c r="F168" i="63"/>
  <c r="A168" i="63" l="1"/>
  <c r="C174" i="63"/>
  <c r="D171" i="63"/>
  <c r="B170" i="63"/>
  <c r="E172" i="63"/>
  <c r="D172" i="63" l="1"/>
  <c r="B171" i="63"/>
  <c r="F171" i="63" s="1"/>
  <c r="A171" i="63" s="1"/>
  <c r="E173" i="63"/>
  <c r="F170" i="63"/>
  <c r="C175" i="63"/>
  <c r="C176" i="63" l="1"/>
  <c r="A170" i="63"/>
  <c r="D173" i="63"/>
  <c r="B172" i="63"/>
  <c r="D174" i="63" l="1"/>
  <c r="B173" i="63"/>
  <c r="F173" i="63" s="1"/>
  <c r="A173" i="63" s="1"/>
  <c r="E175" i="63"/>
  <c r="E174" i="63"/>
  <c r="F172" i="63"/>
  <c r="C177" i="63"/>
  <c r="C178" i="63" l="1"/>
  <c r="A172" i="63"/>
  <c r="D175" i="63"/>
  <c r="B174" i="63"/>
  <c r="F174" i="63" s="1"/>
  <c r="A174" i="63" s="1"/>
  <c r="D176" i="63" l="1"/>
  <c r="B175" i="63"/>
  <c r="F175" i="63" s="1"/>
  <c r="A175" i="63" s="1"/>
  <c r="E176" i="63"/>
  <c r="H176" i="63" s="1"/>
  <c r="E177" i="63"/>
  <c r="C179" i="63"/>
  <c r="C180" i="63" l="1"/>
  <c r="D177" i="63"/>
  <c r="B176" i="63"/>
  <c r="F176" i="63" l="1"/>
  <c r="H175" i="63"/>
  <c r="C181" i="63"/>
  <c r="D178" i="63"/>
  <c r="B177" i="63"/>
  <c r="E178" i="63"/>
  <c r="D179" i="63" l="1"/>
  <c r="B178" i="63"/>
  <c r="F178" i="63" s="1"/>
  <c r="A178" i="63" s="1"/>
  <c r="C182" i="63"/>
  <c r="E179" i="63"/>
  <c r="F177" i="63"/>
  <c r="A176" i="63"/>
  <c r="H174" i="63"/>
  <c r="C183" i="63" l="1"/>
  <c r="D180" i="63"/>
  <c r="B179" i="63"/>
  <c r="E180" i="63"/>
  <c r="A177" i="63"/>
  <c r="D181" i="63" l="1"/>
  <c r="E182" i="63" s="1"/>
  <c r="B180" i="63"/>
  <c r="F180" i="63" s="1"/>
  <c r="A180" i="63" s="1"/>
  <c r="E181" i="63"/>
  <c r="C184" i="63"/>
  <c r="F179" i="63"/>
  <c r="A179" i="63" l="1"/>
  <c r="C185" i="63"/>
  <c r="D182" i="63"/>
  <c r="B181" i="63"/>
  <c r="F181" i="63" s="1"/>
  <c r="A181" i="63" s="1"/>
  <c r="C186" i="63" l="1"/>
  <c r="D183" i="63"/>
  <c r="B182" i="63"/>
  <c r="F182" i="63" s="1"/>
  <c r="A182" i="63" s="1"/>
  <c r="E184" i="63"/>
  <c r="E183" i="63"/>
  <c r="C187" i="63" l="1"/>
  <c r="D184" i="63"/>
  <c r="B183" i="63"/>
  <c r="F183" i="63" l="1"/>
  <c r="D185" i="63"/>
  <c r="B184" i="63"/>
  <c r="F184" i="63" s="1"/>
  <c r="A184" i="63" s="1"/>
  <c r="E185" i="63"/>
  <c r="C188" i="63"/>
  <c r="C189" i="63" l="1"/>
  <c r="D186" i="63"/>
  <c r="B185" i="63"/>
  <c r="F185" i="63" s="1"/>
  <c r="A185" i="63" s="1"/>
  <c r="E186" i="63"/>
  <c r="A183" i="63"/>
  <c r="D187" i="63" l="1"/>
  <c r="B186" i="63"/>
  <c r="F186" i="63" s="1"/>
  <c r="A186" i="63" s="1"/>
  <c r="E188" i="63"/>
  <c r="E187" i="63"/>
  <c r="C190" i="63"/>
  <c r="C191" i="63" l="1"/>
  <c r="H188" i="63"/>
  <c r="D188" i="63"/>
  <c r="B187" i="63"/>
  <c r="F187" i="63" s="1"/>
  <c r="A187" i="63" s="1"/>
  <c r="C192" i="63" l="1"/>
  <c r="D189" i="63"/>
  <c r="B188" i="63"/>
  <c r="E189" i="63"/>
  <c r="D190" i="63" l="1"/>
  <c r="B189" i="63"/>
  <c r="E190" i="63"/>
  <c r="F188" i="63"/>
  <c r="H187" i="63"/>
  <c r="C193" i="63"/>
  <c r="A188" i="63" l="1"/>
  <c r="H186" i="63"/>
  <c r="D191" i="63"/>
  <c r="B190" i="63"/>
  <c r="F190" i="63" s="1"/>
  <c r="A190" i="63" s="1"/>
  <c r="E191" i="63"/>
  <c r="C194" i="63"/>
  <c r="F189" i="63"/>
  <c r="D192" i="63" l="1"/>
  <c r="B191" i="63"/>
  <c r="E192" i="63"/>
  <c r="A189" i="63"/>
  <c r="C195" i="63"/>
  <c r="D193" i="63" l="1"/>
  <c r="B192" i="63"/>
  <c r="F192" i="63" s="1"/>
  <c r="A192" i="63" s="1"/>
  <c r="E194" i="63"/>
  <c r="C196" i="63"/>
  <c r="E193" i="63"/>
  <c r="F191" i="63"/>
  <c r="A191" i="63" l="1"/>
  <c r="C197" i="63"/>
  <c r="D194" i="63"/>
  <c r="B193" i="63"/>
  <c r="F193" i="63" s="1"/>
  <c r="A193" i="63" s="1"/>
  <c r="E195" i="63"/>
  <c r="D195" i="63" l="1"/>
  <c r="E196" i="63" s="1"/>
  <c r="B194" i="63"/>
  <c r="F194" i="63" s="1"/>
  <c r="A194" i="63" s="1"/>
  <c r="C198" i="63"/>
  <c r="C199" i="63" l="1"/>
  <c r="D196" i="63"/>
  <c r="B195" i="63"/>
  <c r="F195" i="63" s="1"/>
  <c r="A195" i="63" s="1"/>
  <c r="E197" i="63"/>
  <c r="C200" i="63" l="1"/>
  <c r="D197" i="63"/>
  <c r="B196" i="63"/>
  <c r="F196" i="63" s="1"/>
  <c r="A196" i="63" s="1"/>
  <c r="E198" i="63"/>
  <c r="D198" i="63" l="1"/>
  <c r="B197" i="63"/>
  <c r="F197" i="63" s="1"/>
  <c r="A197" i="63" s="1"/>
  <c r="C201" i="63"/>
  <c r="E199" i="63"/>
  <c r="C202" i="63" l="1"/>
  <c r="D199" i="63"/>
  <c r="B198" i="63"/>
  <c r="F198" i="63" s="1"/>
  <c r="A198" i="63" s="1"/>
  <c r="D200" i="63" l="1"/>
  <c r="E201" i="63" s="1"/>
  <c r="B199" i="63"/>
  <c r="F199" i="63" s="1"/>
  <c r="A199" i="63" s="1"/>
  <c r="E200" i="63"/>
  <c r="H200" i="63" s="1"/>
  <c r="C203" i="63"/>
  <c r="C204" i="63" l="1"/>
  <c r="D201" i="63"/>
  <c r="B200" i="63"/>
  <c r="F200" i="63" l="1"/>
  <c r="H199" i="63"/>
  <c r="D202" i="63"/>
  <c r="B201" i="63"/>
  <c r="E203" i="63"/>
  <c r="E202" i="63"/>
  <c r="C205" i="63"/>
  <c r="F201" i="63" l="1"/>
  <c r="C206" i="63"/>
  <c r="D203" i="63"/>
  <c r="B202" i="63"/>
  <c r="F202" i="63" s="1"/>
  <c r="A202" i="63" s="1"/>
  <c r="E204" i="63"/>
  <c r="A200" i="63"/>
  <c r="H198" i="63"/>
  <c r="D204" i="63" l="1"/>
  <c r="B203" i="63"/>
  <c r="F203" i="63" s="1"/>
  <c r="A203" i="63" s="1"/>
  <c r="E205" i="63"/>
  <c r="C207" i="63"/>
  <c r="A201" i="63"/>
  <c r="D205" i="63" l="1"/>
  <c r="B204" i="63"/>
  <c r="E206" i="63"/>
  <c r="C208" i="63"/>
  <c r="F204" i="63" l="1"/>
  <c r="C209" i="63"/>
  <c r="D206" i="63"/>
  <c r="B205" i="63"/>
  <c r="F205" i="63" s="1"/>
  <c r="A205" i="63" s="1"/>
  <c r="E207" i="63"/>
  <c r="D207" i="63" l="1"/>
  <c r="E208" i="63" s="1"/>
  <c r="B206" i="63"/>
  <c r="C210" i="63"/>
  <c r="A204" i="63"/>
  <c r="C211" i="63" l="1"/>
  <c r="F206" i="63"/>
  <c r="D208" i="63"/>
  <c r="B207" i="63"/>
  <c r="F207" i="63" s="1"/>
  <c r="A207" i="63" s="1"/>
  <c r="D209" i="63" l="1"/>
  <c r="B208" i="63"/>
  <c r="F208" i="63" s="1"/>
  <c r="A208" i="63" s="1"/>
  <c r="E210" i="63"/>
  <c r="E209" i="63"/>
  <c r="A206" i="63"/>
  <c r="C212" i="63"/>
  <c r="C213" i="63" l="1"/>
  <c r="D210" i="63"/>
  <c r="B209" i="63"/>
  <c r="F209" i="63" s="1"/>
  <c r="D211" i="63" l="1"/>
  <c r="B210" i="63"/>
  <c r="F210" i="63" s="1"/>
  <c r="A210" i="63" s="1"/>
  <c r="E211" i="63"/>
  <c r="E212" i="63"/>
  <c r="A209" i="63"/>
  <c r="C214" i="63"/>
  <c r="H212" i="63" l="1"/>
  <c r="C215" i="63"/>
  <c r="D212" i="63"/>
  <c r="B211" i="63"/>
  <c r="F211" i="63" s="1"/>
  <c r="A211" i="63" s="1"/>
  <c r="C216" i="63" l="1"/>
  <c r="D213" i="63"/>
  <c r="B212" i="63"/>
  <c r="E213" i="63"/>
  <c r="D214" i="63" l="1"/>
  <c r="B213" i="63"/>
  <c r="E214" i="63"/>
  <c r="F212" i="63"/>
  <c r="H211" i="63"/>
  <c r="C217" i="63"/>
  <c r="C218" i="63" l="1"/>
  <c r="A212" i="63"/>
  <c r="H210" i="63"/>
  <c r="D215" i="63"/>
  <c r="B214" i="63"/>
  <c r="F214" i="63" s="1"/>
  <c r="A214" i="63" s="1"/>
  <c r="E215" i="63"/>
  <c r="F213" i="63"/>
  <c r="A213" i="63" l="1"/>
  <c r="D216" i="63"/>
  <c r="B215" i="63"/>
  <c r="F215" i="63" s="1"/>
  <c r="A215" i="63" s="1"/>
  <c r="E216" i="63"/>
  <c r="C219" i="63"/>
  <c r="D217" i="63" l="1"/>
  <c r="B216" i="63"/>
  <c r="F216" i="63" s="1"/>
  <c r="E218" i="63"/>
  <c r="E217" i="63"/>
  <c r="C220" i="63"/>
  <c r="A216" i="63" l="1"/>
  <c r="C221" i="63"/>
  <c r="D218" i="63"/>
  <c r="B217" i="63"/>
  <c r="E219" i="63"/>
  <c r="D219" i="63" l="1"/>
  <c r="B218" i="63"/>
  <c r="F218" i="63" s="1"/>
  <c r="A218" i="63" s="1"/>
  <c r="E220" i="63"/>
  <c r="F217" i="63"/>
  <c r="C222" i="63"/>
  <c r="C223" i="63" l="1"/>
  <c r="A217" i="63"/>
  <c r="D220" i="63"/>
  <c r="B219" i="63"/>
  <c r="D221" i="63" l="1"/>
  <c r="B220" i="63"/>
  <c r="F220" i="63" s="1"/>
  <c r="A220" i="63" s="1"/>
  <c r="E222" i="63"/>
  <c r="E221" i="63"/>
  <c r="F219" i="63"/>
  <c r="C224" i="63"/>
  <c r="C225" i="63" l="1"/>
  <c r="A219" i="63"/>
  <c r="D222" i="63"/>
  <c r="B221" i="63"/>
  <c r="F221" i="63" s="1"/>
  <c r="A221" i="63" s="1"/>
  <c r="D223" i="63" l="1"/>
  <c r="B222" i="63"/>
  <c r="F222" i="63" s="1"/>
  <c r="A222" i="63" s="1"/>
  <c r="E223" i="63"/>
  <c r="E224" i="63"/>
  <c r="H224" i="63" s="1"/>
  <c r="C226" i="63"/>
  <c r="C227" i="63" l="1"/>
  <c r="D224" i="63"/>
  <c r="B223" i="63"/>
  <c r="F223" i="63" s="1"/>
  <c r="A223" i="63" s="1"/>
  <c r="D225" i="63" l="1"/>
  <c r="B224" i="63"/>
  <c r="E225" i="63"/>
  <c r="E226" i="63"/>
  <c r="C228" i="63"/>
  <c r="F224" i="63" l="1"/>
  <c r="H223" i="63"/>
  <c r="C229" i="63"/>
  <c r="D226" i="63"/>
  <c r="B225" i="63"/>
  <c r="F225" i="63" l="1"/>
  <c r="D227" i="63"/>
  <c r="B226" i="63"/>
  <c r="F226" i="63" s="1"/>
  <c r="A226" i="63" s="1"/>
  <c r="E228" i="63"/>
  <c r="E227" i="63"/>
  <c r="C230" i="63"/>
  <c r="A224" i="63"/>
  <c r="H222" i="63"/>
  <c r="A225" i="63" l="1"/>
  <c r="C231" i="63"/>
  <c r="D228" i="63"/>
  <c r="B227" i="63"/>
  <c r="F227" i="63" s="1"/>
  <c r="A227" i="63" s="1"/>
  <c r="E229" i="63"/>
  <c r="D229" i="63" l="1"/>
  <c r="B228" i="63"/>
  <c r="E230" i="63"/>
  <c r="C232" i="63"/>
  <c r="D230" i="63" l="1"/>
  <c r="B229" i="63"/>
  <c r="F229" i="63" s="1"/>
  <c r="A229" i="63" s="1"/>
  <c r="C233" i="63"/>
  <c r="F228" i="63"/>
  <c r="A228" i="63" l="1"/>
  <c r="C234" i="63"/>
  <c r="D231" i="63"/>
  <c r="B230" i="63"/>
  <c r="F230" i="63" s="1"/>
  <c r="A230" i="63" s="1"/>
  <c r="E232" i="63"/>
  <c r="E231" i="63"/>
  <c r="C235" i="63" l="1"/>
  <c r="D232" i="63"/>
  <c r="B231" i="63"/>
  <c r="F231" i="63" s="1"/>
  <c r="A231" i="63" s="1"/>
  <c r="E233" i="63"/>
  <c r="C236" i="63" l="1"/>
  <c r="D233" i="63"/>
  <c r="B232" i="63"/>
  <c r="F232" i="63" s="1"/>
  <c r="A232" i="63" s="1"/>
  <c r="C237" i="63" l="1"/>
  <c r="D234" i="63"/>
  <c r="B233" i="63"/>
  <c r="F233" i="63" s="1"/>
  <c r="A233" i="63" s="1"/>
  <c r="E234" i="63"/>
  <c r="D235" i="63" l="1"/>
  <c r="B234" i="63"/>
  <c r="F234" i="63" s="1"/>
  <c r="A234" i="63" s="1"/>
  <c r="E235" i="63"/>
  <c r="C238" i="63"/>
  <c r="E236" i="63"/>
  <c r="H236" i="63" s="1"/>
  <c r="C239" i="63" l="1"/>
  <c r="D236" i="63"/>
  <c r="B235" i="63"/>
  <c r="F235" i="63" s="1"/>
  <c r="A235" i="63" s="1"/>
  <c r="D237" i="63" l="1"/>
  <c r="B236" i="63"/>
  <c r="E238" i="63"/>
  <c r="E237" i="63"/>
  <c r="C240" i="63"/>
  <c r="F236" i="63" l="1"/>
  <c r="H235" i="63"/>
  <c r="C241" i="63"/>
  <c r="D238" i="63"/>
  <c r="B237" i="63"/>
  <c r="F237" i="63" l="1"/>
  <c r="A236" i="63"/>
  <c r="H234" i="63"/>
  <c r="D239" i="63"/>
  <c r="B238" i="63"/>
  <c r="F238" i="63" s="1"/>
  <c r="A238" i="63" s="1"/>
  <c r="E240" i="63"/>
  <c r="E239" i="63"/>
  <c r="C242" i="63"/>
  <c r="A237" i="63" l="1"/>
  <c r="C243" i="63"/>
  <c r="D240" i="63"/>
  <c r="B239" i="63"/>
  <c r="F239" i="63" s="1"/>
  <c r="A239" i="63" s="1"/>
  <c r="E241" i="63"/>
  <c r="D241" i="63" l="1"/>
  <c r="B240" i="63"/>
  <c r="E242" i="63"/>
  <c r="C244" i="63"/>
  <c r="D242" i="63" l="1"/>
  <c r="B241" i="63"/>
  <c r="F241" i="63" s="1"/>
  <c r="A241" i="63" s="1"/>
  <c r="C245" i="63"/>
  <c r="F240" i="63"/>
  <c r="A240" i="63" l="1"/>
  <c r="C246" i="63"/>
  <c r="D243" i="63"/>
  <c r="B242" i="63"/>
  <c r="F242" i="63" s="1"/>
  <c r="A242" i="63" s="1"/>
  <c r="E244" i="63"/>
  <c r="E243" i="63"/>
  <c r="C247" i="63" l="1"/>
  <c r="D244" i="63"/>
  <c r="B243" i="63"/>
  <c r="F243" i="63" s="1"/>
  <c r="A243" i="63" s="1"/>
  <c r="E245" i="63"/>
  <c r="D245" i="63" l="1"/>
  <c r="B244" i="63"/>
  <c r="F244" i="63" s="1"/>
  <c r="A244" i="63" s="1"/>
  <c r="E246" i="63"/>
  <c r="C248" i="63"/>
  <c r="C249" i="63" l="1"/>
  <c r="D246" i="63"/>
  <c r="B245" i="63"/>
  <c r="F245" i="63" s="1"/>
  <c r="A245" i="63" s="1"/>
  <c r="D247" i="63" l="1"/>
  <c r="B246" i="63"/>
  <c r="F246" i="63" s="1"/>
  <c r="A246" i="63" s="1"/>
  <c r="E247" i="63"/>
  <c r="E248" i="63"/>
  <c r="H248" i="63" s="1"/>
  <c r="C250" i="63"/>
  <c r="C251" i="63" l="1"/>
  <c r="D248" i="63"/>
  <c r="B247" i="63"/>
  <c r="F247" i="63" s="1"/>
  <c r="A247" i="63" s="1"/>
  <c r="D249" i="63" l="1"/>
  <c r="B248" i="63"/>
  <c r="E249" i="63"/>
  <c r="E250" i="63"/>
  <c r="C252" i="63"/>
  <c r="C253" i="63" l="1"/>
  <c r="F248" i="63"/>
  <c r="H247" i="63"/>
  <c r="D250" i="63"/>
  <c r="B249" i="63"/>
  <c r="F249" i="63" l="1"/>
  <c r="A248" i="63"/>
  <c r="H246" i="63"/>
  <c r="D251" i="63"/>
  <c r="B250" i="63"/>
  <c r="F250" i="63" s="1"/>
  <c r="A250" i="63" s="1"/>
  <c r="E252" i="63"/>
  <c r="E251" i="63"/>
  <c r="C254" i="63"/>
  <c r="C255" i="63" l="1"/>
  <c r="A249" i="63"/>
  <c r="D252" i="63"/>
  <c r="B251" i="63"/>
  <c r="F251" i="63" s="1"/>
  <c r="A251" i="63" s="1"/>
  <c r="E253" i="63"/>
  <c r="D253" i="63" l="1"/>
  <c r="B252" i="63"/>
  <c r="E254" i="63"/>
  <c r="C256" i="63"/>
  <c r="D254" i="63" l="1"/>
  <c r="B253" i="63"/>
  <c r="F253" i="63" s="1"/>
  <c r="A253" i="63" s="1"/>
  <c r="C257" i="63"/>
  <c r="E255" i="63"/>
  <c r="F252" i="63"/>
  <c r="A252" i="63" l="1"/>
  <c r="C258" i="63"/>
  <c r="D255" i="63"/>
  <c r="B254" i="63"/>
  <c r="E256" i="63"/>
  <c r="D256" i="63" l="1"/>
  <c r="B255" i="63"/>
  <c r="F255" i="63" s="1"/>
  <c r="A255" i="63" s="1"/>
  <c r="E257" i="63"/>
  <c r="C259" i="63"/>
  <c r="F254" i="63"/>
  <c r="A254" i="63" l="1"/>
  <c r="C260" i="63"/>
  <c r="D257" i="63"/>
  <c r="B256" i="63"/>
  <c r="D258" i="63" l="1"/>
  <c r="B257" i="63"/>
  <c r="F257" i="63" s="1"/>
  <c r="A257" i="63" s="1"/>
  <c r="E258" i="63"/>
  <c r="E259" i="63"/>
  <c r="C261" i="63"/>
  <c r="F256" i="63"/>
  <c r="A256" i="63" l="1"/>
  <c r="C262" i="63"/>
  <c r="D259" i="63"/>
  <c r="B258" i="63"/>
  <c r="F258" i="63" s="1"/>
  <c r="A258" i="63" s="1"/>
  <c r="D260" i="63" l="1"/>
  <c r="B259" i="63"/>
  <c r="F259" i="63" s="1"/>
  <c r="A259" i="63" s="1"/>
  <c r="E261" i="63"/>
  <c r="E260" i="63"/>
  <c r="H260" i="63" s="1"/>
  <c r="C263" i="63"/>
  <c r="C264" i="63" l="1"/>
  <c r="D261" i="63"/>
  <c r="B260" i="63"/>
  <c r="F260" i="63" l="1"/>
  <c r="H259" i="63"/>
  <c r="C265" i="63"/>
  <c r="D262" i="63"/>
  <c r="B261" i="63"/>
  <c r="E262" i="63"/>
  <c r="D263" i="63" l="1"/>
  <c r="B262" i="63"/>
  <c r="F262" i="63" s="1"/>
  <c r="A262" i="63" s="1"/>
  <c r="E263" i="63"/>
  <c r="F261" i="63"/>
  <c r="C266" i="63"/>
  <c r="A260" i="63"/>
  <c r="H258" i="63"/>
  <c r="D264" i="63" l="1"/>
  <c r="B263" i="63"/>
  <c r="E264" i="63"/>
  <c r="C267" i="63"/>
  <c r="A261" i="63"/>
  <c r="C268" i="63" l="1"/>
  <c r="F263" i="63"/>
  <c r="D265" i="63"/>
  <c r="B264" i="63"/>
  <c r="F264" i="63" s="1"/>
  <c r="A264" i="63" s="1"/>
  <c r="E265" i="63"/>
  <c r="D266" i="63" l="1"/>
  <c r="B265" i="63"/>
  <c r="F265" i="63" s="1"/>
  <c r="A265" i="63" s="1"/>
  <c r="E267" i="63"/>
  <c r="A263" i="63"/>
  <c r="C269" i="63"/>
  <c r="E266" i="63"/>
  <c r="C270" i="63" l="1"/>
  <c r="D267" i="63"/>
  <c r="B266" i="63"/>
  <c r="F266" i="63" l="1"/>
  <c r="C271" i="63"/>
  <c r="D268" i="63"/>
  <c r="B267" i="63"/>
  <c r="F267" i="63" s="1"/>
  <c r="A267" i="63" s="1"/>
  <c r="E269" i="63"/>
  <c r="E268" i="63"/>
  <c r="D269" i="63" l="1"/>
  <c r="B268" i="63"/>
  <c r="C272" i="63"/>
  <c r="A266" i="63"/>
  <c r="F268" i="63" l="1"/>
  <c r="C273" i="63"/>
  <c r="D270" i="63"/>
  <c r="B269" i="63"/>
  <c r="F269" i="63" s="1"/>
  <c r="A269" i="63" s="1"/>
  <c r="E270" i="63"/>
  <c r="D271" i="63" l="1"/>
  <c r="B270" i="63"/>
  <c r="F270" i="63" s="1"/>
  <c r="A270" i="63" s="1"/>
  <c r="E271" i="63"/>
  <c r="E272" i="63"/>
  <c r="H272" i="63" s="1"/>
  <c r="C274" i="63"/>
  <c r="A268" i="63"/>
  <c r="C275" i="63" l="1"/>
  <c r="D272" i="63"/>
  <c r="B271" i="63"/>
  <c r="F271" i="63" s="1"/>
  <c r="A271" i="63" s="1"/>
  <c r="D273" i="63" l="1"/>
  <c r="B272" i="63"/>
  <c r="E273" i="63"/>
  <c r="E274" i="63"/>
  <c r="C276" i="63"/>
  <c r="F272" i="63" l="1"/>
  <c r="H271" i="63"/>
  <c r="C277" i="63"/>
  <c r="D274" i="63"/>
  <c r="B273" i="63"/>
  <c r="F273" i="63" l="1"/>
  <c r="C278" i="63"/>
  <c r="D275" i="63"/>
  <c r="B274" i="63"/>
  <c r="F274" i="63" s="1"/>
  <c r="A274" i="63" s="1"/>
  <c r="E275" i="63"/>
  <c r="A272" i="63"/>
  <c r="H270" i="63"/>
  <c r="D276" i="63" l="1"/>
  <c r="B275" i="63"/>
  <c r="F275" i="63" s="1"/>
  <c r="A275" i="63" s="1"/>
  <c r="C279" i="63"/>
  <c r="A273" i="63"/>
  <c r="E276" i="63"/>
  <c r="C280" i="63" l="1"/>
  <c r="D277" i="63"/>
  <c r="B276" i="63"/>
  <c r="E277" i="63"/>
  <c r="F276" i="63" l="1"/>
  <c r="C281" i="63"/>
  <c r="D278" i="63"/>
  <c r="B277" i="63"/>
  <c r="F277" i="63" s="1"/>
  <c r="A277" i="63" s="1"/>
  <c r="E279" i="63"/>
  <c r="E278" i="63"/>
  <c r="D279" i="63" l="1"/>
  <c r="B278" i="63"/>
  <c r="C282" i="63"/>
  <c r="A276" i="63"/>
  <c r="F278" i="63" l="1"/>
  <c r="C283" i="63"/>
  <c r="D280" i="63"/>
  <c r="B279" i="63"/>
  <c r="F279" i="63" s="1"/>
  <c r="A279" i="63" s="1"/>
  <c r="E280" i="63"/>
  <c r="D281" i="63" l="1"/>
  <c r="B280" i="63"/>
  <c r="E281" i="63"/>
  <c r="E282" i="63"/>
  <c r="C284" i="63"/>
  <c r="A278" i="63"/>
  <c r="C285" i="63" l="1"/>
  <c r="F280" i="63"/>
  <c r="D282" i="63"/>
  <c r="B281" i="63"/>
  <c r="F281" i="63" s="1"/>
  <c r="A281" i="63" s="1"/>
  <c r="D283" i="63" l="1"/>
  <c r="B282" i="63"/>
  <c r="F282" i="63" s="1"/>
  <c r="A282" i="63" s="1"/>
  <c r="E283" i="63"/>
  <c r="E284" i="63"/>
  <c r="H284" i="63" s="1"/>
  <c r="A280" i="63"/>
  <c r="C286" i="63"/>
  <c r="C287" i="63" l="1"/>
  <c r="D284" i="63"/>
  <c r="B283" i="63"/>
  <c r="F283" i="63" s="1"/>
  <c r="D285" i="63" l="1"/>
  <c r="B284" i="63"/>
  <c r="E285" i="63"/>
  <c r="E286" i="63"/>
  <c r="C288" i="63"/>
  <c r="A283" i="63"/>
  <c r="F284" i="63" l="1"/>
  <c r="H283" i="63"/>
  <c r="C289" i="63"/>
  <c r="D286" i="63"/>
  <c r="B285" i="63"/>
  <c r="F285" i="63" l="1"/>
  <c r="D287" i="63"/>
  <c r="B286" i="63"/>
  <c r="F286" i="63" s="1"/>
  <c r="A286" i="63" s="1"/>
  <c r="E288" i="63"/>
  <c r="E287" i="63"/>
  <c r="C290" i="63"/>
  <c r="A284" i="63"/>
  <c r="H282" i="63"/>
  <c r="A285" i="63" l="1"/>
  <c r="C291" i="63"/>
  <c r="D288" i="63"/>
  <c r="B287" i="63"/>
  <c r="F287" i="63" s="1"/>
  <c r="A287" i="63" s="1"/>
  <c r="E289" i="63"/>
  <c r="D289" i="63" l="1"/>
  <c r="B288" i="63"/>
  <c r="E290" i="63"/>
  <c r="C292" i="63"/>
  <c r="D290" i="63" l="1"/>
  <c r="B289" i="63"/>
  <c r="F289" i="63" s="1"/>
  <c r="A289" i="63" s="1"/>
  <c r="C293" i="63"/>
  <c r="E291" i="63"/>
  <c r="F288" i="63"/>
  <c r="A288" i="63" l="1"/>
  <c r="C294" i="63"/>
  <c r="D291" i="63"/>
  <c r="B290" i="63"/>
  <c r="E292" i="63"/>
  <c r="D292" i="63" l="1"/>
  <c r="B291" i="63"/>
  <c r="F291" i="63" s="1"/>
  <c r="A291" i="63" s="1"/>
  <c r="E293" i="63"/>
  <c r="F290" i="63"/>
  <c r="C295" i="63"/>
  <c r="C296" i="63" l="1"/>
  <c r="A290" i="63"/>
  <c r="D293" i="63"/>
  <c r="B292" i="63"/>
  <c r="D294" i="63" l="1"/>
  <c r="B293" i="63"/>
  <c r="F293" i="63" s="1"/>
  <c r="A293" i="63" s="1"/>
  <c r="E295" i="63"/>
  <c r="E294" i="63"/>
  <c r="F292" i="63"/>
  <c r="C297" i="63"/>
  <c r="A292" i="63" l="1"/>
  <c r="C298" i="63"/>
  <c r="D295" i="63"/>
  <c r="B294" i="63"/>
  <c r="F294" i="63" s="1"/>
  <c r="A294" i="63" s="1"/>
  <c r="D296" i="63" l="1"/>
  <c r="B295" i="63"/>
  <c r="F295" i="63" s="1"/>
  <c r="E296" i="63"/>
  <c r="H296" i="63" s="1"/>
  <c r="E297" i="63"/>
  <c r="C299" i="63"/>
  <c r="A295" i="63" l="1"/>
  <c r="C300" i="63"/>
  <c r="D297" i="63"/>
  <c r="B296" i="63"/>
  <c r="F296" i="63" l="1"/>
  <c r="H295" i="63"/>
  <c r="C301" i="63"/>
  <c r="D298" i="63"/>
  <c r="B297" i="63"/>
  <c r="E299" i="63"/>
  <c r="E298" i="63"/>
  <c r="D299" i="63" l="1"/>
  <c r="B298" i="63"/>
  <c r="F298" i="63" s="1"/>
  <c r="A298" i="63" s="1"/>
  <c r="F297" i="63"/>
  <c r="C302" i="63"/>
  <c r="A296" i="63"/>
  <c r="H294" i="63"/>
  <c r="A297" i="63" l="1"/>
  <c r="C303" i="63"/>
  <c r="D300" i="63"/>
  <c r="B299" i="63"/>
  <c r="F299" i="63" s="1"/>
  <c r="A299" i="63" s="1"/>
  <c r="E300" i="63"/>
  <c r="D301" i="63" l="1"/>
  <c r="B300" i="63"/>
  <c r="F300" i="63" s="1"/>
  <c r="E301" i="63"/>
  <c r="C304" i="63"/>
  <c r="D302" i="63" l="1"/>
  <c r="B301" i="63"/>
  <c r="C305" i="63"/>
  <c r="E302" i="63"/>
  <c r="A300" i="63"/>
  <c r="C306" i="63" l="1"/>
  <c r="F301" i="63"/>
  <c r="D303" i="63"/>
  <c r="B302" i="63"/>
  <c r="F302" i="63" s="1"/>
  <c r="A302" i="63" s="1"/>
  <c r="E304" i="63"/>
  <c r="E303" i="63"/>
  <c r="D304" i="63" l="1"/>
  <c r="B303" i="63"/>
  <c r="F303" i="63" s="1"/>
  <c r="A303" i="63" s="1"/>
  <c r="E305" i="63"/>
  <c r="A301" i="63"/>
  <c r="C307" i="63"/>
  <c r="C308" i="63" l="1"/>
  <c r="D305" i="63"/>
  <c r="B304" i="63"/>
  <c r="F304" i="63" s="1"/>
  <c r="A304" i="63" s="1"/>
  <c r="D306" i="63" l="1"/>
  <c r="B305" i="63"/>
  <c r="F305" i="63" s="1"/>
  <c r="A305" i="63" s="1"/>
  <c r="E307" i="63"/>
  <c r="E306" i="63"/>
  <c r="C309" i="63"/>
  <c r="D307" i="63" l="1"/>
  <c r="B306" i="63"/>
  <c r="F306" i="63" s="1"/>
  <c r="A306" i="63" s="1"/>
  <c r="E308" i="63"/>
  <c r="H308" i="63" s="1"/>
  <c r="C310" i="63"/>
  <c r="C311" i="63" l="1"/>
  <c r="D308" i="63"/>
  <c r="B307" i="63"/>
  <c r="F307" i="63" s="1"/>
  <c r="A307" i="63" s="1"/>
  <c r="E309" i="63"/>
  <c r="D309" i="63" l="1"/>
  <c r="B308" i="63"/>
  <c r="E310" i="63"/>
  <c r="C312" i="63"/>
  <c r="D310" i="63" l="1"/>
  <c r="B309" i="63"/>
  <c r="C313" i="63"/>
  <c r="F308" i="63"/>
  <c r="H307" i="63"/>
  <c r="A308" i="63" l="1"/>
  <c r="H306" i="63"/>
  <c r="D311" i="63"/>
  <c r="B310" i="63"/>
  <c r="F310" i="63" s="1"/>
  <c r="A310" i="63" s="1"/>
  <c r="E312" i="63"/>
  <c r="E311" i="63"/>
  <c r="C314" i="63"/>
  <c r="F309" i="63"/>
  <c r="A309" i="63" l="1"/>
  <c r="C315" i="63"/>
  <c r="D312" i="63"/>
  <c r="B311" i="63"/>
  <c r="E313" i="63"/>
  <c r="F311" i="63" l="1"/>
  <c r="D313" i="63"/>
  <c r="B312" i="63"/>
  <c r="F312" i="63" s="1"/>
  <c r="A312" i="63" s="1"/>
  <c r="E314" i="63"/>
  <c r="C316" i="63"/>
  <c r="C317" i="63" l="1"/>
  <c r="D314" i="63"/>
  <c r="B313" i="63"/>
  <c r="F313" i="63" s="1"/>
  <c r="A313" i="63" s="1"/>
  <c r="E315" i="63"/>
  <c r="A311" i="63"/>
  <c r="D315" i="63" l="1"/>
  <c r="B314" i="63"/>
  <c r="F314" i="63" s="1"/>
  <c r="A314" i="63" s="1"/>
  <c r="E316" i="63"/>
  <c r="C318" i="63"/>
  <c r="C319" i="63" l="1"/>
  <c r="D316" i="63"/>
  <c r="B315" i="63"/>
  <c r="E317" i="63"/>
  <c r="D317" i="63" l="1"/>
  <c r="B316" i="63"/>
  <c r="F316" i="63" s="1"/>
  <c r="A316" i="63" s="1"/>
  <c r="E318" i="63"/>
  <c r="F315" i="63"/>
  <c r="C320" i="63"/>
  <c r="C321" i="63" l="1"/>
  <c r="A315" i="63"/>
  <c r="D318" i="63"/>
  <c r="B317" i="63"/>
  <c r="F317" i="63" s="1"/>
  <c r="A317" i="63" s="1"/>
  <c r="D319" i="63" l="1"/>
  <c r="B318" i="63"/>
  <c r="F318" i="63" s="1"/>
  <c r="A318" i="63" s="1"/>
  <c r="E319" i="63"/>
  <c r="E320" i="63"/>
  <c r="H320" i="63" s="1"/>
  <c r="C322" i="63"/>
  <c r="C323" i="63" l="1"/>
  <c r="D320" i="63"/>
  <c r="B319" i="63"/>
  <c r="F319" i="63" s="1"/>
  <c r="A319" i="63" s="1"/>
  <c r="D321" i="63" l="1"/>
  <c r="B320" i="63"/>
  <c r="E322" i="63"/>
  <c r="E321" i="63"/>
  <c r="C324" i="63"/>
  <c r="C325" i="63" l="1"/>
  <c r="F320" i="63"/>
  <c r="H319" i="63"/>
  <c r="D322" i="63"/>
  <c r="B321" i="63"/>
  <c r="F321" i="63" l="1"/>
  <c r="C326" i="63"/>
  <c r="D323" i="63"/>
  <c r="B322" i="63"/>
  <c r="F322" i="63" s="1"/>
  <c r="A322" i="63" s="1"/>
  <c r="E323" i="63"/>
  <c r="A320" i="63"/>
  <c r="H318" i="63"/>
  <c r="D324" i="63" l="1"/>
  <c r="B323" i="63"/>
  <c r="F323" i="63" s="1"/>
  <c r="A323" i="63" s="1"/>
  <c r="A321" i="63"/>
  <c r="E324" i="63"/>
  <c r="C327" i="63"/>
  <c r="C328" i="63" l="1"/>
  <c r="D325" i="63"/>
  <c r="B324" i="63"/>
  <c r="E325" i="63"/>
  <c r="F324" i="63" l="1"/>
  <c r="D326" i="63"/>
  <c r="B325" i="63"/>
  <c r="F325" i="63" s="1"/>
  <c r="A325" i="63" s="1"/>
  <c r="E326" i="63"/>
  <c r="C329" i="63"/>
  <c r="C330" i="63" l="1"/>
  <c r="D327" i="63"/>
  <c r="B326" i="63"/>
  <c r="F326" i="63" s="1"/>
  <c r="A326" i="63" s="1"/>
  <c r="E328" i="63"/>
  <c r="E327" i="63"/>
  <c r="A324" i="63"/>
  <c r="C331" i="63" l="1"/>
  <c r="D328" i="63"/>
  <c r="B327" i="63"/>
  <c r="F327" i="63" s="1"/>
  <c r="E329" i="63"/>
  <c r="D329" i="63" l="1"/>
  <c r="B328" i="63"/>
  <c r="F328" i="63" s="1"/>
  <c r="A328" i="63" s="1"/>
  <c r="E330" i="63"/>
  <c r="A327" i="63"/>
  <c r="C332" i="63"/>
  <c r="C333" i="63" l="1"/>
  <c r="D330" i="63"/>
  <c r="B329" i="63"/>
  <c r="F329" i="63" s="1"/>
  <c r="D331" i="63" l="1"/>
  <c r="B330" i="63"/>
  <c r="F330" i="63" s="1"/>
  <c r="A330" i="63" s="1"/>
  <c r="E331" i="63"/>
  <c r="E332" i="63"/>
  <c r="H332" i="63" s="1"/>
  <c r="A329" i="63"/>
  <c r="C334" i="63"/>
  <c r="C335" i="63" l="1"/>
  <c r="D332" i="63"/>
  <c r="B331" i="63"/>
  <c r="F331" i="63" s="1"/>
  <c r="A331" i="63" s="1"/>
  <c r="C336" i="63" l="1"/>
  <c r="D333" i="63"/>
  <c r="B332" i="63"/>
  <c r="E333" i="63"/>
  <c r="D334" i="63" l="1"/>
  <c r="B333" i="63"/>
  <c r="C337" i="63"/>
  <c r="E334" i="63"/>
  <c r="F332" i="63"/>
  <c r="H331" i="63"/>
  <c r="A332" i="63" l="1"/>
  <c r="H330" i="63"/>
  <c r="C338" i="63"/>
  <c r="D335" i="63"/>
  <c r="B334" i="63"/>
  <c r="F334" i="63" s="1"/>
  <c r="A334" i="63" s="1"/>
  <c r="E335" i="63"/>
  <c r="F333" i="63"/>
  <c r="A333" i="63" l="1"/>
  <c r="C339" i="63"/>
  <c r="D336" i="63"/>
  <c r="B335" i="63"/>
  <c r="F335" i="63" s="1"/>
  <c r="A335" i="63" s="1"/>
  <c r="E336" i="63"/>
  <c r="D337" i="63" l="1"/>
  <c r="B336" i="63"/>
  <c r="F336" i="63" s="1"/>
  <c r="E337" i="63"/>
  <c r="E338" i="63"/>
  <c r="C340" i="63"/>
  <c r="C341" i="63" l="1"/>
  <c r="A336" i="63"/>
  <c r="D338" i="63"/>
  <c r="B337" i="63"/>
  <c r="F337" i="63" l="1"/>
  <c r="C342" i="63"/>
  <c r="D339" i="63"/>
  <c r="B338" i="63"/>
  <c r="F338" i="63" s="1"/>
  <c r="A338" i="63" s="1"/>
  <c r="E340" i="63"/>
  <c r="E339" i="63"/>
  <c r="D340" i="63" l="1"/>
  <c r="B339" i="63"/>
  <c r="C343" i="63"/>
  <c r="A337" i="63"/>
  <c r="F339" i="63" l="1"/>
  <c r="C344" i="63"/>
  <c r="D341" i="63"/>
  <c r="B340" i="63"/>
  <c r="F340" i="63" s="1"/>
  <c r="A340" i="63" s="1"/>
  <c r="E341" i="63"/>
  <c r="D342" i="63" l="1"/>
  <c r="B341" i="63"/>
  <c r="F341" i="63" s="1"/>
  <c r="A341" i="63" s="1"/>
  <c r="E342" i="63"/>
  <c r="E343" i="63"/>
  <c r="C345" i="63"/>
  <c r="A339" i="63"/>
  <c r="D343" i="63" l="1"/>
  <c r="B342" i="63"/>
  <c r="F342" i="63" s="1"/>
  <c r="C346" i="63"/>
  <c r="C347" i="63" l="1"/>
  <c r="A342" i="63"/>
  <c r="D344" i="63"/>
  <c r="B343" i="63"/>
  <c r="F343" i="63" s="1"/>
  <c r="A343" i="63" s="1"/>
  <c r="E344" i="63"/>
  <c r="H344" i="63" s="1"/>
  <c r="E345" i="63"/>
  <c r="D345" i="63" l="1"/>
  <c r="B344" i="63"/>
  <c r="E346" i="63"/>
  <c r="C348" i="63"/>
  <c r="F344" i="63" l="1"/>
  <c r="H343" i="63"/>
  <c r="C349" i="63"/>
  <c r="D346" i="63"/>
  <c r="B345" i="63"/>
  <c r="D347" i="63" l="1"/>
  <c r="B346" i="63"/>
  <c r="F346" i="63" s="1"/>
  <c r="A346" i="63" s="1"/>
  <c r="E348" i="63"/>
  <c r="E347" i="63"/>
  <c r="F345" i="63"/>
  <c r="C350" i="63"/>
  <c r="A344" i="63"/>
  <c r="H342" i="63"/>
  <c r="A345" i="63" l="1"/>
  <c r="C351" i="63"/>
  <c r="D348" i="63"/>
  <c r="B347" i="63"/>
  <c r="E349" i="63"/>
  <c r="D349" i="63" l="1"/>
  <c r="B348" i="63"/>
  <c r="F348" i="63" s="1"/>
  <c r="A348" i="63" s="1"/>
  <c r="E350" i="63"/>
  <c r="F347" i="63"/>
  <c r="C352" i="63"/>
  <c r="D350" i="63" l="1"/>
  <c r="B349" i="63"/>
  <c r="C353" i="63"/>
  <c r="A347" i="63"/>
  <c r="C354" i="63" l="1"/>
  <c r="F349" i="63"/>
  <c r="D351" i="63"/>
  <c r="B350" i="63"/>
  <c r="F350" i="63" s="1"/>
  <c r="A350" i="63" s="1"/>
  <c r="E352" i="63"/>
  <c r="E351" i="63"/>
  <c r="D352" i="63" l="1"/>
  <c r="B351" i="63"/>
  <c r="F351" i="63" s="1"/>
  <c r="A351" i="63" s="1"/>
  <c r="E353" i="63"/>
  <c r="A349" i="63"/>
  <c r="C355" i="63"/>
  <c r="C356" i="63" l="1"/>
  <c r="D353" i="63"/>
  <c r="B352" i="63"/>
  <c r="D354" i="63" l="1"/>
  <c r="B353" i="63"/>
  <c r="F353" i="63" s="1"/>
  <c r="A353" i="63" s="1"/>
  <c r="E354" i="63"/>
  <c r="E355" i="63"/>
  <c r="F352" i="63"/>
  <c r="C357" i="63"/>
  <c r="C358" i="63" l="1"/>
  <c r="A352" i="63"/>
  <c r="D355" i="63"/>
  <c r="B354" i="63"/>
  <c r="F354" i="63" s="1"/>
  <c r="A354" i="63" s="1"/>
  <c r="D356" i="63" l="1"/>
  <c r="B355" i="63"/>
  <c r="F355" i="63" s="1"/>
  <c r="A355" i="63" s="1"/>
  <c r="E356" i="63"/>
  <c r="H356" i="63" s="1"/>
  <c r="E357" i="63"/>
  <c r="C359" i="63"/>
  <c r="C360" i="63" l="1"/>
  <c r="D357" i="63"/>
  <c r="B356" i="63"/>
  <c r="D358" i="63" l="1"/>
  <c r="B357" i="63"/>
  <c r="E358" i="63"/>
  <c r="E359" i="63"/>
  <c r="C361" i="63"/>
  <c r="F356" i="63"/>
  <c r="H355" i="63"/>
  <c r="A356" i="63" l="1"/>
  <c r="H354" i="63"/>
  <c r="F357" i="63"/>
  <c r="C362" i="63"/>
  <c r="D359" i="63"/>
  <c r="B358" i="63"/>
  <c r="F358" i="63" s="1"/>
  <c r="A358" i="63" s="1"/>
  <c r="A357" i="63" l="1"/>
  <c r="D360" i="63"/>
  <c r="B359" i="63"/>
  <c r="F359" i="63" s="1"/>
  <c r="A359" i="63" s="1"/>
  <c r="E361" i="63"/>
  <c r="E360" i="63"/>
  <c r="C363" i="63"/>
  <c r="C364" i="63" l="1"/>
  <c r="D361" i="63"/>
  <c r="B360" i="63"/>
  <c r="E362" i="63"/>
  <c r="F360" i="63" l="1"/>
  <c r="C365" i="63"/>
  <c r="D362" i="63"/>
  <c r="B361" i="63"/>
  <c r="F361" i="63" s="1"/>
  <c r="A361" i="63" s="1"/>
  <c r="E363" i="63"/>
  <c r="D363" i="63" l="1"/>
  <c r="B362" i="63"/>
  <c r="F362" i="63" s="1"/>
  <c r="A362" i="63" s="1"/>
  <c r="C366" i="63"/>
  <c r="A360" i="63"/>
  <c r="C367" i="63" l="1"/>
  <c r="D364" i="63"/>
  <c r="B363" i="63"/>
  <c r="E364" i="63"/>
  <c r="D365" i="63" l="1"/>
  <c r="B364" i="63"/>
  <c r="F364" i="63" s="1"/>
  <c r="A364" i="63" s="1"/>
  <c r="E365" i="63"/>
  <c r="E366" i="63"/>
  <c r="F363" i="63"/>
  <c r="C368" i="63"/>
  <c r="C369" i="63" l="1"/>
  <c r="A363" i="63"/>
  <c r="D366" i="63"/>
  <c r="B365" i="63"/>
  <c r="F365" i="63" s="1"/>
  <c r="A365" i="63" s="1"/>
  <c r="D367" i="63" l="1"/>
  <c r="B366" i="63"/>
  <c r="F366" i="63" s="1"/>
  <c r="A366" i="63" s="1"/>
  <c r="E367" i="63"/>
  <c r="E368" i="63"/>
  <c r="D368" i="63" l="1"/>
  <c r="B367" i="63"/>
  <c r="F367" i="63" s="1"/>
  <c r="A367" i="63" s="1"/>
  <c r="E369" i="63"/>
  <c r="G371" i="63" s="1"/>
  <c r="H368" i="63"/>
  <c r="D369" i="63" l="1"/>
  <c r="B368" i="63"/>
  <c r="F368" i="63" l="1"/>
  <c r="B369" i="63"/>
  <c r="G370" i="63" s="1"/>
  <c r="H367" i="63"/>
  <c r="A368" i="63" l="1"/>
  <c r="F369" i="63"/>
  <c r="H366" i="63"/>
  <c r="G369" i="63" s="1"/>
  <c r="K40" i="59" l="1"/>
  <c r="M38" i="59"/>
  <c r="L31" i="59"/>
  <c r="K31" i="59"/>
  <c r="L30" i="59"/>
  <c r="I28" i="59"/>
  <c r="J27" i="59"/>
  <c r="I26" i="59"/>
  <c r="H26" i="59"/>
  <c r="J25" i="59"/>
  <c r="I24" i="59"/>
  <c r="H24" i="59"/>
  <c r="J23" i="59"/>
  <c r="I22" i="59"/>
  <c r="H22" i="59"/>
  <c r="J21" i="59"/>
  <c r="I20" i="59"/>
  <c r="H20" i="59"/>
  <c r="O19" i="59"/>
  <c r="J19" i="59"/>
  <c r="I18" i="59"/>
  <c r="H18" i="59"/>
  <c r="J17" i="59"/>
  <c r="I16" i="59"/>
  <c r="H16" i="59"/>
  <c r="J29" i="59"/>
  <c r="O15" i="59"/>
  <c r="J15" i="59"/>
  <c r="I14" i="59"/>
  <c r="H14" i="59"/>
  <c r="J13" i="59"/>
  <c r="I12" i="59"/>
  <c r="H12" i="59"/>
  <c r="J11" i="59"/>
  <c r="I10" i="59"/>
  <c r="H10" i="59"/>
  <c r="J9" i="59"/>
  <c r="I8" i="59"/>
  <c r="H8" i="59"/>
  <c r="J31" i="59" l="1"/>
  <c r="L26" i="59" s="1"/>
  <c r="K19" i="59" l="1"/>
  <c r="K13" i="59"/>
  <c r="L13" i="59" s="1"/>
  <c r="M13" i="59" s="1"/>
  <c r="K9" i="59"/>
  <c r="L24" i="59"/>
  <c r="L20" i="59"/>
  <c r="K11" i="59"/>
  <c r="L16" i="59"/>
  <c r="K27" i="59"/>
  <c r="L27" i="59" s="1"/>
  <c r="L18" i="59"/>
  <c r="L12" i="59"/>
  <c r="L8" i="59"/>
  <c r="K25" i="59"/>
  <c r="K21" i="59"/>
  <c r="L21" i="59" s="1"/>
  <c r="M21" i="59" s="1"/>
  <c r="N21" i="59" s="1"/>
  <c r="L10" i="59"/>
  <c r="L14" i="59"/>
  <c r="L22" i="59"/>
  <c r="K15" i="59"/>
  <c r="K17" i="59"/>
  <c r="K23" i="59"/>
  <c r="L11" i="59"/>
  <c r="M11" i="59" s="1"/>
  <c r="L28" i="59"/>
  <c r="L25" i="59"/>
  <c r="M25" i="59" s="1"/>
  <c r="L19" i="59"/>
  <c r="M19" i="59" s="1"/>
  <c r="N19" i="59" s="1"/>
  <c r="L17" i="59" l="1"/>
  <c r="M27" i="59"/>
  <c r="L23" i="59"/>
  <c r="M23" i="59" s="1"/>
  <c r="L15" i="59"/>
  <c r="M15" i="59" s="1"/>
  <c r="N15" i="59" s="1"/>
  <c r="M17" i="59"/>
  <c r="N17" i="59" s="1"/>
  <c r="O17" i="59" s="1"/>
  <c r="K29" i="59"/>
  <c r="L9" i="59"/>
  <c r="M9" i="59" s="1"/>
  <c r="O21" i="59"/>
  <c r="O27" i="59"/>
  <c r="N27" i="59"/>
  <c r="N11" i="59"/>
  <c r="O11" i="59" s="1"/>
  <c r="N13" i="59"/>
  <c r="O13" i="59" s="1"/>
  <c r="O23" i="59"/>
  <c r="N23" i="59"/>
  <c r="N25" i="59"/>
  <c r="O25" i="59"/>
  <c r="L29" i="59" l="1"/>
  <c r="M29" i="59" s="1"/>
  <c r="N9" i="59"/>
  <c r="O9" i="59" s="1"/>
  <c r="N29" i="59" l="1"/>
  <c r="M31" i="59"/>
  <c r="L37" i="59" s="1"/>
  <c r="O29" i="59"/>
  <c r="O31" i="59" s="1"/>
  <c r="L39" i="59"/>
  <c r="M39" i="59" s="1"/>
  <c r="N31" i="59"/>
  <c r="M37" i="59" l="1"/>
  <c r="M40" i="59" s="1"/>
  <c r="L40" i="59"/>
  <c r="O39" i="59"/>
  <c r="E34" i="59" s="1"/>
  <c r="Q19" i="65" s="1"/>
  <c r="Q20" i="65" s="1"/>
  <c r="BP22" i="65"/>
  <c r="Q21" i="65" l="1"/>
  <c r="Q22" i="65" s="1"/>
  <c r="E5" i="5"/>
  <c r="E3" i="5"/>
  <c r="Q23" i="65" l="1"/>
  <c r="L12" i="52"/>
  <c r="V45" i="52" l="1"/>
  <c r="U45" i="52"/>
  <c r="T45" i="52"/>
  <c r="S45" i="52"/>
  <c r="R45" i="52"/>
  <c r="Q45" i="52"/>
  <c r="P45" i="52"/>
  <c r="O45" i="52"/>
  <c r="N45" i="52"/>
  <c r="M45" i="52"/>
  <c r="L45" i="52"/>
  <c r="K45" i="52"/>
  <c r="V44" i="52"/>
  <c r="U44" i="52"/>
  <c r="T44" i="52"/>
  <c r="S44" i="52"/>
  <c r="R44" i="52"/>
  <c r="Q44" i="52"/>
  <c r="P44" i="52"/>
  <c r="O44" i="52"/>
  <c r="N44" i="52"/>
  <c r="M44" i="52"/>
  <c r="L44" i="52"/>
  <c r="K44" i="52"/>
  <c r="E44" i="52"/>
  <c r="D44" i="52"/>
  <c r="V37" i="52"/>
  <c r="U37" i="52"/>
  <c r="T37" i="52"/>
  <c r="S37" i="52"/>
  <c r="R37" i="52"/>
  <c r="Q37" i="52"/>
  <c r="P37" i="52"/>
  <c r="O37" i="52"/>
  <c r="N37" i="52"/>
  <c r="M37" i="52"/>
  <c r="L37" i="52"/>
  <c r="K37" i="52"/>
  <c r="V36" i="52"/>
  <c r="U36" i="52"/>
  <c r="T36" i="52"/>
  <c r="S36" i="52"/>
  <c r="R36" i="52"/>
  <c r="Q36" i="52"/>
  <c r="P36" i="52"/>
  <c r="O36" i="52"/>
  <c r="N36" i="52"/>
  <c r="M36" i="52"/>
  <c r="L36" i="52"/>
  <c r="K36" i="52"/>
  <c r="E36" i="52"/>
  <c r="D36" i="52"/>
  <c r="V27" i="52"/>
  <c r="U27" i="52"/>
  <c r="T27" i="52"/>
  <c r="T47" i="52" s="1"/>
  <c r="S27" i="52"/>
  <c r="R27" i="52"/>
  <c r="Q27" i="52"/>
  <c r="P27" i="52"/>
  <c r="O27" i="52"/>
  <c r="N27" i="52"/>
  <c r="M27" i="52"/>
  <c r="L27" i="52"/>
  <c r="L47" i="52" s="1"/>
  <c r="K27" i="52"/>
  <c r="V26" i="52"/>
  <c r="U26" i="52"/>
  <c r="T26" i="52"/>
  <c r="S26" i="52"/>
  <c r="R26" i="52"/>
  <c r="Q26" i="52"/>
  <c r="P26" i="52"/>
  <c r="P46" i="52" s="1"/>
  <c r="O26" i="52"/>
  <c r="N26" i="52"/>
  <c r="M26" i="52"/>
  <c r="L26" i="52"/>
  <c r="K26" i="52"/>
  <c r="E26" i="52"/>
  <c r="D26" i="52"/>
  <c r="R12" i="52"/>
  <c r="Q12" i="52"/>
  <c r="M12" i="52"/>
  <c r="N12" i="52" s="1"/>
  <c r="P47" i="52" l="1"/>
  <c r="L46" i="52"/>
  <c r="D46" i="52"/>
  <c r="M46" i="52"/>
  <c r="Q46" i="52"/>
  <c r="U46" i="52"/>
  <c r="M47" i="52"/>
  <c r="Q47" i="52"/>
  <c r="U47" i="52"/>
  <c r="E46" i="52"/>
  <c r="N46" i="52"/>
  <c r="R46" i="52"/>
  <c r="V46" i="52"/>
  <c r="N47" i="52"/>
  <c r="R47" i="52"/>
  <c r="V47" i="52"/>
  <c r="T46" i="52"/>
  <c r="K46" i="52"/>
  <c r="O46" i="52"/>
  <c r="S46" i="52"/>
  <c r="K47" i="52"/>
  <c r="O47" i="52"/>
  <c r="S47" i="52"/>
  <c r="T12" i="52"/>
  <c r="O12" i="52"/>
  <c r="S12" i="52"/>
  <c r="P12" i="52" l="1"/>
  <c r="V12" i="52" s="1"/>
  <c r="U12" i="52"/>
  <c r="F44" i="37" l="1"/>
  <c r="E44" i="37"/>
  <c r="D44" i="37"/>
  <c r="K38" i="37"/>
  <c r="I38" i="37"/>
  <c r="K37" i="37"/>
  <c r="I37" i="37"/>
  <c r="I35" i="37"/>
  <c r="K35" i="37" s="1"/>
  <c r="F25" i="37"/>
  <c r="E25" i="37"/>
  <c r="D25" i="37"/>
  <c r="K19" i="37"/>
  <c r="I19" i="37"/>
  <c r="I18" i="37"/>
  <c r="K18" i="37" s="1"/>
  <c r="I16" i="37"/>
  <c r="K16" i="37" s="1"/>
  <c r="K17" i="37" s="1"/>
  <c r="I18" i="35"/>
  <c r="K18" i="35" s="1"/>
  <c r="I35" i="35"/>
  <c r="K35" i="35" s="1"/>
  <c r="K36" i="35" s="1"/>
  <c r="I16" i="35"/>
  <c r="K16" i="35" s="1"/>
  <c r="K17" i="35" s="1"/>
  <c r="F44" i="35"/>
  <c r="E44" i="35"/>
  <c r="D44" i="35"/>
  <c r="G44" i="35" s="1"/>
  <c r="H44" i="35" s="1"/>
  <c r="L44" i="35" s="1"/>
  <c r="K38" i="35"/>
  <c r="I38" i="35"/>
  <c r="K37" i="35"/>
  <c r="I37" i="35"/>
  <c r="F25" i="35"/>
  <c r="E25" i="35"/>
  <c r="D25" i="35"/>
  <c r="G25" i="35" s="1"/>
  <c r="H25" i="35" s="1"/>
  <c r="K19" i="35"/>
  <c r="I19" i="35"/>
  <c r="E55" i="29"/>
  <c r="E58" i="29"/>
  <c r="E61" i="29"/>
  <c r="E60" i="29" s="1"/>
  <c r="V61" i="29"/>
  <c r="N58" i="29" s="1"/>
  <c r="D15" i="22"/>
  <c r="F15" i="22" s="1"/>
  <c r="E15" i="22"/>
  <c r="I15" i="22"/>
  <c r="D17" i="22"/>
  <c r="D18" i="22"/>
  <c r="D19" i="22"/>
  <c r="D20" i="22"/>
  <c r="D21" i="22"/>
  <c r="D22" i="22"/>
  <c r="D23" i="22"/>
  <c r="D24" i="22"/>
  <c r="D25" i="22"/>
  <c r="D26" i="22"/>
  <c r="D27" i="22"/>
  <c r="D28" i="22"/>
  <c r="D29" i="22"/>
  <c r="D30" i="22"/>
  <c r="D31" i="22"/>
  <c r="D32" i="22"/>
  <c r="D33" i="22"/>
  <c r="D34" i="22"/>
  <c r="I16" i="22"/>
  <c r="I17" i="22"/>
  <c r="I18" i="22"/>
  <c r="I19" i="22"/>
  <c r="I20" i="22"/>
  <c r="I21" i="22"/>
  <c r="I22" i="22"/>
  <c r="I23" i="22"/>
  <c r="I24" i="22"/>
  <c r="I25" i="22"/>
  <c r="I26" i="22"/>
  <c r="I27" i="22"/>
  <c r="I28" i="22"/>
  <c r="I29" i="22"/>
  <c r="I30" i="22"/>
  <c r="I31" i="22"/>
  <c r="I32" i="22"/>
  <c r="I33" i="22"/>
  <c r="I34" i="22"/>
  <c r="J35" i="22"/>
  <c r="K35" i="22"/>
  <c r="L35" i="22"/>
  <c r="M35" i="22"/>
  <c r="N35" i="22"/>
  <c r="O35" i="22"/>
  <c r="K44" i="35"/>
  <c r="D16" i="22" l="1"/>
  <c r="K25" i="37"/>
  <c r="I35" i="22"/>
  <c r="G25" i="37"/>
  <c r="H25" i="37" s="1"/>
  <c r="L25" i="37" s="1"/>
  <c r="O24" i="37" s="1"/>
  <c r="O25" i="37" s="1"/>
  <c r="G44" i="37"/>
  <c r="H44" i="37" s="1"/>
  <c r="E16" i="22"/>
  <c r="F16" i="22"/>
  <c r="P43" i="35"/>
  <c r="O44" i="35" s="1"/>
  <c r="N43" i="35"/>
  <c r="M44" i="35" s="1"/>
  <c r="K44" i="37"/>
  <c r="K36" i="37"/>
  <c r="L44" i="37"/>
  <c r="G15" i="22"/>
  <c r="K25" i="35"/>
  <c r="L25" i="35" s="1"/>
  <c r="M24" i="37" l="1"/>
  <c r="M25" i="37" s="1"/>
  <c r="Q25" i="37" s="1"/>
  <c r="Q44" i="35"/>
  <c r="M24" i="35"/>
  <c r="M25" i="35" s="1"/>
  <c r="O24" i="35"/>
  <c r="O25" i="35" s="1"/>
  <c r="H15" i="22"/>
  <c r="P43" i="37"/>
  <c r="O44" i="37" s="1"/>
  <c r="N43" i="37"/>
  <c r="M44" i="37" s="1"/>
  <c r="E17" i="22"/>
  <c r="G17" i="22" s="1"/>
  <c r="H17" i="22" s="1"/>
  <c r="F17" i="22"/>
  <c r="G16" i="22"/>
  <c r="H16" i="22" s="1"/>
  <c r="E18" i="22" l="1"/>
  <c r="G18" i="22" s="1"/>
  <c r="F18" i="22"/>
  <c r="Q44" i="37"/>
  <c r="Q25" i="35"/>
  <c r="F19" i="22" l="1"/>
  <c r="E19" i="22"/>
  <c r="H18" i="22"/>
  <c r="G19" i="22" l="1"/>
  <c r="E20" i="22"/>
  <c r="G20" i="22" s="1"/>
  <c r="H20" i="22" s="1"/>
  <c r="F20" i="22"/>
  <c r="E21" i="22" l="1"/>
  <c r="F21" i="22"/>
  <c r="H19" i="22"/>
  <c r="F22" i="22" l="1"/>
  <c r="E22" i="22"/>
  <c r="G22" i="22" s="1"/>
  <c r="H22" i="22" s="1"/>
  <c r="G21" i="22"/>
  <c r="F23" i="22" l="1"/>
  <c r="E23" i="22"/>
  <c r="G23" i="22" s="1"/>
  <c r="H23" i="22" s="1"/>
  <c r="H21" i="22"/>
  <c r="E24" i="22" l="1"/>
  <c r="G24" i="22" s="1"/>
  <c r="F24" i="22"/>
  <c r="H24" i="22" l="1"/>
  <c r="E25" i="22"/>
  <c r="G25" i="22" s="1"/>
  <c r="H25" i="22" s="1"/>
  <c r="F25" i="22"/>
  <c r="E26" i="22" l="1"/>
  <c r="G26" i="22" s="1"/>
  <c r="H26" i="22" s="1"/>
  <c r="F26" i="22"/>
  <c r="F27" i="22" l="1"/>
  <c r="E27" i="22"/>
  <c r="G27" i="22" s="1"/>
  <c r="H27" i="22" s="1"/>
  <c r="E28" i="22" l="1"/>
  <c r="G28" i="22" s="1"/>
  <c r="H28" i="22" s="1"/>
  <c r="F28" i="22"/>
  <c r="E29" i="22" l="1"/>
  <c r="G29" i="22" s="1"/>
  <c r="H29" i="22" s="1"/>
  <c r="F29" i="22"/>
  <c r="E30" i="22" l="1"/>
  <c r="G30" i="22" s="1"/>
  <c r="H30" i="22" s="1"/>
  <c r="F30" i="22"/>
  <c r="F31" i="22" l="1"/>
  <c r="E31" i="22"/>
  <c r="G31" i="22" s="1"/>
  <c r="H31" i="22" s="1"/>
  <c r="E32" i="22" l="1"/>
  <c r="G32" i="22" s="1"/>
  <c r="H32" i="22" s="1"/>
  <c r="F32" i="22"/>
  <c r="E33" i="22" l="1"/>
  <c r="G33" i="22" s="1"/>
  <c r="H33" i="22" s="1"/>
  <c r="F33" i="22"/>
  <c r="F34" i="22" l="1"/>
  <c r="E34" i="22"/>
  <c r="G34" i="22" l="1"/>
  <c r="E35" i="22"/>
  <c r="F35" i="22" s="1"/>
  <c r="H34" i="22" l="1"/>
  <c r="G35" i="22"/>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火口　博行</author>
  </authors>
  <commentList>
    <comment ref="E3" authorId="0" shapeId="0">
      <text>
        <r>
          <rPr>
            <sz val="9"/>
            <color indexed="81"/>
            <rFont val="ＭＳ Ｐゴシック"/>
            <family val="3"/>
            <charset val="128"/>
          </rPr>
          <t xml:space="preserve">ここでいう共用とは，
補助対象と補助対象外との共有部分のこと
</t>
        </r>
      </text>
    </comment>
    <comment ref="H3" authorId="0" shapeId="0">
      <text>
        <r>
          <rPr>
            <sz val="9"/>
            <color indexed="81"/>
            <rFont val="ＭＳ Ｐゴシック"/>
            <family val="3"/>
            <charset val="128"/>
          </rPr>
          <t xml:space="preserve">ここでいう共用とは，
補助対象と補助対象外との共有部分のこと
</t>
        </r>
      </text>
    </comment>
    <comment ref="K3" authorId="0" shapeId="0">
      <text>
        <r>
          <rPr>
            <sz val="9"/>
            <color indexed="81"/>
            <rFont val="ＭＳ Ｐゴシック"/>
            <family val="3"/>
            <charset val="128"/>
          </rPr>
          <t xml:space="preserve">ここでいう共用とは，
補助対象と補助対象外との共有部分のこと
</t>
        </r>
      </text>
    </comment>
  </commentList>
</comments>
</file>

<file path=xl/comments3.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4.xml><?xml version="1.0" encoding="utf-8"?>
<comments xmlns="http://schemas.openxmlformats.org/spreadsheetml/2006/main">
  <authors>
    <author>aps-05</author>
    <author>aps-14</author>
  </authors>
  <commentList>
    <comment ref="D5" authorId="0" shapeId="0">
      <text>
        <r>
          <rPr>
            <sz val="9"/>
            <color indexed="10"/>
            <rFont val="ＭＳ Ｐゴシック"/>
            <family val="3"/>
            <charset val="128"/>
          </rPr>
          <t>年度途中からの開所となる場合，１年目の予想表は４月１日からとならない。</t>
        </r>
      </text>
    </comment>
    <comment ref="C7" authorId="1" shapeId="0">
      <text>
        <r>
          <rPr>
            <sz val="9"/>
            <color indexed="10"/>
            <rFont val="ＭＳ Ｐゴシック"/>
            <family val="3"/>
            <charset val="128"/>
          </rPr>
          <t>内訳の別紙は様式任意</t>
        </r>
      </text>
    </comment>
    <comment ref="C17" authorId="1" shapeId="0">
      <text>
        <r>
          <rPr>
            <sz val="9"/>
            <color indexed="10"/>
            <rFont val="ＭＳ Ｐゴシック"/>
            <family val="3"/>
            <charset val="128"/>
          </rPr>
          <t>内訳の別紙は様式任意</t>
        </r>
      </text>
    </comment>
    <comment ref="D24" authorId="1" shapeId="0">
      <text>
        <r>
          <rPr>
            <sz val="9"/>
            <color indexed="10"/>
            <rFont val="ＭＳ Ｐゴシック"/>
            <family val="3"/>
            <charset val="128"/>
          </rPr>
          <t>詳しく記入すること</t>
        </r>
      </text>
    </comment>
    <comment ref="D33" authorId="1" shapeId="0">
      <text>
        <r>
          <rPr>
            <sz val="9"/>
            <color indexed="10"/>
            <rFont val="ＭＳ Ｐゴシック"/>
            <family val="3"/>
            <charset val="128"/>
          </rPr>
          <t>詳しく記入すること</t>
        </r>
      </text>
    </comment>
  </commentList>
</comments>
</file>

<file path=xl/comments5.xml><?xml version="1.0" encoding="utf-8"?>
<comments xmlns="http://schemas.openxmlformats.org/spreadsheetml/2006/main">
  <authors>
    <author>作成者</author>
  </authors>
  <commentList>
    <comment ref="Z25" authorId="0" shapeId="0">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6.xml><?xml version="1.0" encoding="utf-8"?>
<comments xmlns="http://schemas.openxmlformats.org/spreadsheetml/2006/main">
  <authors>
    <author>aps-12</author>
    <author>佐藤　隆昭</author>
  </authors>
  <commentList>
    <comment ref="E17" authorId="0" shapeId="0">
      <text>
        <r>
          <rPr>
            <sz val="9"/>
            <color indexed="10"/>
            <rFont val="ＭＳ Ｐゴシック"/>
            <family val="3"/>
            <charset val="128"/>
          </rPr>
          <t>固定していない家具や備品（消火器・カーテン等）などが該当します。</t>
        </r>
      </text>
    </comment>
    <comment ref="O37" authorId="1" shapeId="0">
      <text>
        <r>
          <rPr>
            <sz val="9"/>
            <color indexed="10"/>
            <rFont val="ＭＳ Ｐゴシック"/>
            <family val="3"/>
            <charset val="128"/>
          </rPr>
          <t>（工事費の2.6%が限度額）</t>
        </r>
      </text>
    </comment>
    <comment ref="J38" authorId="1" shapeId="0">
      <text>
        <r>
          <rPr>
            <sz val="9"/>
            <color indexed="81"/>
            <rFont val="ＭＳ Ｐゴシック"/>
            <family val="3"/>
            <charset val="128"/>
          </rPr>
          <t>①基本設計業務
②関連手続費用　建築確認申請等諸手続
③諸経費</t>
        </r>
      </text>
    </comment>
  </commentList>
</comments>
</file>

<file path=xl/comments7.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8.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sharedStrings.xml><?xml version="1.0" encoding="utf-8"?>
<sst xmlns="http://schemas.openxmlformats.org/spreadsheetml/2006/main" count="2017" uniqueCount="1318">
  <si>
    <t>返済回数</t>
    <rPh sb="0" eb="2">
      <t>ヘンサイ</t>
    </rPh>
    <rPh sb="2" eb="4">
      <t>カイスウ</t>
    </rPh>
    <phoneticPr fontId="2"/>
  </si>
  <si>
    <t>返済年度</t>
    <rPh sb="0" eb="2">
      <t>ヘンサイ</t>
    </rPh>
    <rPh sb="2" eb="4">
      <t>ネンド</t>
    </rPh>
    <phoneticPr fontId="2"/>
  </si>
  <si>
    <t>元金</t>
    <rPh sb="0" eb="2">
      <t>ガンキン</t>
    </rPh>
    <phoneticPr fontId="2"/>
  </si>
  <si>
    <t>償　　還　　財　　源　　内　　訳</t>
    <rPh sb="0" eb="1">
      <t>ツグナ</t>
    </rPh>
    <rPh sb="3" eb="4">
      <t>メグ</t>
    </rPh>
    <rPh sb="6" eb="7">
      <t>ザイ</t>
    </rPh>
    <rPh sb="9" eb="10">
      <t>ミナモト</t>
    </rPh>
    <rPh sb="12" eb="13">
      <t>ウチ</t>
    </rPh>
    <rPh sb="15" eb="16">
      <t>ヤク</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</si>
  <si>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</si>
  <si>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</si>
  <si>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</si>
  <si>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</si>
  <si>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</si>
  <si>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</si>
  <si>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</si>
  <si>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</si>
  <si>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</si>
  <si>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</si>
  <si>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区域の区</t>
    <rPh sb="0" eb="2">
      <t>クイキ</t>
    </rPh>
    <rPh sb="3" eb="4">
      <t>ク</t>
    </rPh>
    <phoneticPr fontId="2"/>
  </si>
  <si>
    <t>・市補助金</t>
    <rPh sb="1" eb="2">
      <t>シ</t>
    </rPh>
    <rPh sb="2" eb="5">
      <t>ホジョキン</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</si>
  <si>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</si>
  <si>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</si>
  <si>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　・施設整備費</t>
    <rPh sb="2" eb="4">
      <t>シセツ</t>
    </rPh>
    <rPh sb="4" eb="6">
      <t>セイビ</t>
    </rPh>
    <rPh sb="6" eb="7">
      <t>ヒ</t>
    </rPh>
    <phoneticPr fontId="2"/>
  </si>
  <si>
    <t>　・工事事務費／設計料加算</t>
    <rPh sb="2" eb="4">
      <t>コウジ</t>
    </rPh>
    <rPh sb="4" eb="7">
      <t>ジムヒ</t>
    </rPh>
    <rPh sb="8" eb="10">
      <t>セッケイ</t>
    </rPh>
    <rPh sb="10" eb="11">
      <t>リョウ</t>
    </rPh>
    <rPh sb="11" eb="13">
      <t>カサン</t>
    </rPh>
    <phoneticPr fontId="2"/>
  </si>
  <si>
    <t>黄色のセルのみ入力すること</t>
    <rPh sb="0" eb="2">
      <t>キイロ</t>
    </rPh>
    <rPh sb="7" eb="9">
      <t>ニュウリョク</t>
    </rPh>
    <phoneticPr fontId="2"/>
  </si>
  <si>
    <t>（設置者の名称）</t>
    <rPh sb="1" eb="3">
      <t>セッチ</t>
    </rPh>
    <rPh sb="3" eb="4">
      <t>シャ</t>
    </rPh>
    <rPh sb="5" eb="7">
      <t>メイショウ</t>
    </rPh>
    <phoneticPr fontId="2"/>
  </si>
  <si>
    <t>（施設の名称）</t>
    <rPh sb="1" eb="3">
      <t>シセツ</t>
    </rPh>
    <rPh sb="4" eb="6">
      <t>メイショウ</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</si>
  <si>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</si>
  <si>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機構等借入金</t>
    <rPh sb="0" eb="2">
      <t>キコウ</t>
    </rPh>
    <rPh sb="2" eb="3">
      <t>トウ</t>
    </rPh>
    <rPh sb="3" eb="6">
      <t>カリイレキン</t>
    </rPh>
    <phoneticPr fontId="2"/>
  </si>
  <si>
    <t>国・都道府県　補助金・交付金</t>
    <rPh sb="0" eb="1">
      <t>クニ</t>
    </rPh>
    <rPh sb="2" eb="6">
      <t>トドウフケン</t>
    </rPh>
    <rPh sb="7" eb="9">
      <t>ホジョ</t>
    </rPh>
    <rPh sb="9" eb="10">
      <t>キン</t>
    </rPh>
    <rPh sb="11" eb="13">
      <t>コウフ</t>
    </rPh>
    <rPh sb="13" eb="14">
      <t>キン</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</si>
  <si>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</si>
  <si>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</si>
  <si>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</si>
  <si>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</si>
  <si>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職　種</t>
    <rPh sb="0" eb="1">
      <t>ショク</t>
    </rPh>
    <rPh sb="2" eb="3">
      <t>タネ</t>
    </rPh>
    <phoneticPr fontId="2"/>
  </si>
  <si>
    <t>処遇全般</t>
    <rPh sb="0" eb="2">
      <t>ショグウ</t>
    </rPh>
    <rPh sb="2" eb="4">
      <t>ゼンパン</t>
    </rPh>
    <phoneticPr fontId="2"/>
  </si>
  <si>
    <t>　□単独</t>
    <rPh sb="2" eb="4">
      <t>タンドク</t>
    </rPh>
    <phoneticPr fontId="2"/>
  </si>
  <si>
    <t>５　資金計画　　</t>
    <rPh sb="2" eb="4">
      <t>シキン</t>
    </rPh>
    <rPh sb="4" eb="6">
      <t>ケイカク</t>
    </rPh>
    <phoneticPr fontId="2"/>
  </si>
  <si>
    <t>（①－イ寄付内訳）</t>
    <rPh sb="4" eb="6">
      <t>キフ</t>
    </rPh>
    <rPh sb="6" eb="8">
      <t>ウチワケ</t>
    </rPh>
    <phoneticPr fontId="2"/>
  </si>
  <si>
    <t>№</t>
    <phoneticPr fontId="2"/>
  </si>
  <si>
    <t>①</t>
    <phoneticPr fontId="2"/>
  </si>
  <si>
    <t>◎</t>
    <phoneticPr fontId="2"/>
  </si>
  <si>
    <t>付近見取り図（都市計画図の縮尺1/2,500のもの）</t>
    <rPh sb="0" eb="2">
      <t>フキン</t>
    </rPh>
    <rPh sb="2" eb="4">
      <t>ミト</t>
    </rPh>
    <rPh sb="5" eb="6">
      <t>ズ</t>
    </rPh>
    <phoneticPr fontId="2"/>
  </si>
  <si>
    <t>③</t>
    <phoneticPr fontId="2"/>
  </si>
  <si>
    <t>④</t>
    <phoneticPr fontId="2"/>
  </si>
  <si>
    <t>⑤</t>
    <phoneticPr fontId="2"/>
  </si>
  <si>
    <t>○</t>
    <phoneticPr fontId="2"/>
  </si>
  <si>
    <t>⑦</t>
    <phoneticPr fontId="2"/>
  </si>
  <si>
    <t>⑧</t>
    <phoneticPr fontId="2"/>
  </si>
  <si>
    <t>○</t>
    <phoneticPr fontId="2"/>
  </si>
  <si>
    <t>⑩</t>
    <phoneticPr fontId="2"/>
  </si>
  <si>
    <t>⑪</t>
    <phoneticPr fontId="2"/>
  </si>
  <si>
    <t>⑫</t>
    <phoneticPr fontId="2"/>
  </si>
  <si>
    <t>◎</t>
    <phoneticPr fontId="2"/>
  </si>
  <si>
    <t>⑬</t>
    <phoneticPr fontId="2"/>
  </si>
  <si>
    <t>⑭</t>
    <phoneticPr fontId="2"/>
  </si>
  <si>
    <t>⑮</t>
    <phoneticPr fontId="2"/>
  </si>
  <si>
    <t>○</t>
    <phoneticPr fontId="2"/>
  </si>
  <si>
    <t>◎</t>
    <phoneticPr fontId="2"/>
  </si>
  <si>
    <t>◎</t>
    <phoneticPr fontId="2"/>
  </si>
  <si>
    <t>②</t>
    <phoneticPr fontId="2"/>
  </si>
  <si>
    <t>◎</t>
    <phoneticPr fontId="2"/>
  </si>
  <si>
    <t>◎</t>
    <phoneticPr fontId="2"/>
  </si>
  <si>
    <t>⑥</t>
    <phoneticPr fontId="2"/>
  </si>
  <si>
    <t>◎</t>
    <phoneticPr fontId="2"/>
  </si>
  <si>
    <t>①</t>
    <phoneticPr fontId="2"/>
  </si>
  <si>
    <t>⑨</t>
    <phoneticPr fontId="2"/>
  </si>
  <si>
    <t>①</t>
    <phoneticPr fontId="2"/>
  </si>
  <si>
    <t>ア</t>
    <phoneticPr fontId="2"/>
  </si>
  <si>
    <t>イ</t>
    <phoneticPr fontId="2"/>
  </si>
  <si>
    <t>◎</t>
    <phoneticPr fontId="2"/>
  </si>
  <si>
    <t>②</t>
    <phoneticPr fontId="2"/>
  </si>
  <si>
    <t>ア</t>
    <phoneticPr fontId="2"/>
  </si>
  <si>
    <t>イ</t>
    <phoneticPr fontId="2"/>
  </si>
  <si>
    <t>ウ</t>
    <phoneticPr fontId="2"/>
  </si>
  <si>
    <t>エ</t>
    <phoneticPr fontId="2"/>
  </si>
  <si>
    <t>オ</t>
    <phoneticPr fontId="2"/>
  </si>
  <si>
    <t>○</t>
    <phoneticPr fontId="2"/>
  </si>
  <si>
    <t>カ</t>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</si>
  <si>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</si>
  <si>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</si>
  <si>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　職員の資質向上のための取り組み</t>
    <rPh sb="2" eb="4">
      <t>ショクイン</t>
    </rPh>
    <rPh sb="5" eb="7">
      <t>シシツ</t>
    </rPh>
    <rPh sb="7" eb="9">
      <t>コウジョウ</t>
    </rPh>
    <rPh sb="13" eb="14">
      <t>ト</t>
    </rPh>
    <rPh sb="15" eb="16">
      <t>ク</t>
    </rPh>
    <phoneticPr fontId="2"/>
  </si>
  <si>
    <t>４-1　運　営</t>
    <rPh sb="4" eb="5">
      <t>ウン</t>
    </rPh>
    <rPh sb="6" eb="7">
      <t>エイ</t>
    </rPh>
    <phoneticPr fontId="2"/>
  </si>
  <si>
    <t>区     分</t>
    <rPh sb="0" eb="1">
      <t>ク</t>
    </rPh>
    <rPh sb="6" eb="7">
      <t>ブン</t>
    </rPh>
    <phoneticPr fontId="19"/>
  </si>
  <si>
    <t>保育所</t>
    <rPh sb="0" eb="2">
      <t>ホイク</t>
    </rPh>
    <rPh sb="2" eb="3">
      <t>ショ</t>
    </rPh>
    <phoneticPr fontId="2"/>
  </si>
  <si>
    <t>竣工予定年月日</t>
    <rPh sb="0" eb="2">
      <t>シュンコウ</t>
    </rPh>
    <rPh sb="2" eb="4">
      <t>ヨテイ</t>
    </rPh>
    <rPh sb="4" eb="7">
      <t>ネンガッピ</t>
    </rPh>
    <phoneticPr fontId="2"/>
  </si>
  <si>
    <t>利　　息</t>
    <rPh sb="0" eb="1">
      <t>リ</t>
    </rPh>
    <rPh sb="3" eb="4">
      <t>イキ</t>
    </rPh>
    <phoneticPr fontId="2"/>
  </si>
  <si>
    <t>元　金　残</t>
    <rPh sb="0" eb="1">
      <t>モト</t>
    </rPh>
    <rPh sb="2" eb="3">
      <t>キン</t>
    </rPh>
    <rPh sb="4" eb="5">
      <t>ザン</t>
    </rPh>
    <phoneticPr fontId="2"/>
  </si>
  <si>
    <t>銀行</t>
    <rPh sb="0" eb="2">
      <t>ギンコウ</t>
    </rPh>
    <phoneticPr fontId="2"/>
  </si>
  <si>
    <t>黄色のセルのみ記入すること</t>
    <rPh sb="0" eb="2">
      <t>キイロ</t>
    </rPh>
    <rPh sb="7" eb="9">
      <t>キニュウ</t>
    </rPh>
    <phoneticPr fontId="2"/>
  </si>
  <si>
    <t>　　㎡の内　　　　　　　㎡</t>
    <rPh sb="4" eb="5">
      <t>ウチ</t>
    </rPh>
    <phoneticPr fontId="2"/>
  </si>
  <si>
    <t>□その他の区域（　　　　　　　　　　　　　　　　　　　　　）</t>
    <rPh sb="3" eb="4">
      <t>タ</t>
    </rPh>
    <rPh sb="5" eb="7">
      <t>クイキ</t>
    </rPh>
    <phoneticPr fontId="2"/>
  </si>
  <si>
    <t>駅、バス停からの距離　　　　　　　㎞</t>
    <rPh sb="0" eb="1">
      <t>エキ</t>
    </rPh>
    <rPh sb="4" eb="5">
      <t>テイ</t>
    </rPh>
    <rPh sb="8" eb="10">
      <t>キョリ</t>
    </rPh>
    <phoneticPr fontId="2"/>
  </si>
  <si>
    <t>　　（</t>
    <phoneticPr fontId="2"/>
  </si>
  <si>
    <t xml:space="preserve"> </t>
    <phoneticPr fontId="2"/>
  </si>
  <si>
    <t>施設建設財源に対する寄附予定者の状況（自己資金内訳）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</si>
  <si>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千円</t>
    <rPh sb="0" eb="2">
      <t>センエン</t>
    </rPh>
    <phoneticPr fontId="19"/>
  </si>
  <si>
    <t>円/㎡</t>
    <rPh sb="0" eb="1">
      <t>エン</t>
    </rPh>
    <phoneticPr fontId="19"/>
  </si>
  <si>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</si>
  <si>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</si>
  <si>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</si>
  <si>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</si>
  <si>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</si>
  <si>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</si>
  <si>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</si>
  <si>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</si>
  <si>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</si>
  <si>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</si>
  <si>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寄 付 を 予 定 し て い る 場 合</t>
    <rPh sb="0" eb="1">
      <t>ヤドリキ</t>
    </rPh>
    <rPh sb="2" eb="3">
      <t>ヅケ</t>
    </rPh>
    <rPh sb="6" eb="7">
      <t>ヨ</t>
    </rPh>
    <rPh sb="8" eb="9">
      <t>サダム</t>
    </rPh>
    <rPh sb="18" eb="19">
      <t>バ</t>
    </rPh>
    <rPh sb="20" eb="21">
      <t>ゴウ</t>
    </rPh>
    <phoneticPr fontId="2"/>
  </si>
  <si>
    <t>(注)2</t>
    <rPh sb="1" eb="2">
      <t>チュウ</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</si>
  <si>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</si>
  <si>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借入金償還計画等一覧（福祉医療機構・市中銀行）★</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</si>
  <si>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□最低基準調書　</t>
    <rPh sb="3" eb="5">
      <t>サイテイ</t>
    </rPh>
    <rPh sb="5" eb="7">
      <t>キジュン</t>
    </rPh>
    <rPh sb="7" eb="9">
      <t>チョウショ</t>
    </rPh>
    <phoneticPr fontId="2"/>
  </si>
  <si>
    <t xml:space="preserve">    □町内区域図（施設の所在する町内会境をマークする）</t>
    <rPh sb="5" eb="7">
      <t>チョウナイ</t>
    </rPh>
    <rPh sb="11" eb="13">
      <t>シセツ</t>
    </rPh>
    <rPh sb="14" eb="16">
      <t>ショザイ</t>
    </rPh>
    <rPh sb="18" eb="20">
      <t>チョウナイ</t>
    </rPh>
    <rPh sb="20" eb="21">
      <t>カイ</t>
    </rPh>
    <rPh sb="21" eb="22">
      <t>サカイ</t>
    </rPh>
    <phoneticPr fontId="2"/>
  </si>
  <si>
    <t>㎡</t>
    <phoneticPr fontId="2"/>
  </si>
  <si>
    <t>㎡</t>
    <phoneticPr fontId="2"/>
  </si>
  <si>
    <t>㎡円</t>
    <rPh sb="1" eb="2">
      <t>エン</t>
    </rPh>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</si>
  <si>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</si>
  <si>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</si>
  <si>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</si>
  <si>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</si>
  <si>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</si>
  <si>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</si>
  <si>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</si>
  <si>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</si>
  <si>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</si>
  <si>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</si>
  <si>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</si>
  <si>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構造</t>
    <rPh sb="0" eb="2">
      <t>コウゾウ</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</si>
  <si>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</si>
  <si>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</si>
  <si>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</si>
  <si>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</si>
  <si>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</si>
  <si>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</si>
  <si>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年</t>
    <rPh sb="0" eb="1">
      <t>ネン</t>
    </rPh>
    <phoneticPr fontId="2"/>
  </si>
  <si>
    <t>合築　・　併設施設</t>
    <rPh sb="0" eb="1">
      <t>ゴウ</t>
    </rPh>
    <rPh sb="1" eb="2">
      <t>チク</t>
    </rPh>
    <rPh sb="5" eb="7">
      <t>ヘイセツ</t>
    </rPh>
    <rPh sb="7" eb="9">
      <t>シセツ</t>
    </rPh>
    <phoneticPr fontId="2"/>
  </si>
  <si>
    <t>抵当権</t>
    <rPh sb="0" eb="3">
      <t>テイトウケン</t>
    </rPh>
    <phoneticPr fontId="2"/>
  </si>
  <si>
    <t>有　･　無</t>
    <rPh sb="0" eb="1">
      <t>ユウ</t>
    </rPh>
    <rPh sb="4" eb="5">
      <t>ナ</t>
    </rPh>
    <phoneticPr fontId="2"/>
  </si>
  <si>
    <t>用地取得</t>
    <rPh sb="0" eb="2">
      <t>ヨウチ</t>
    </rPh>
    <rPh sb="2" eb="4">
      <t>シュトク</t>
    </rPh>
    <phoneticPr fontId="2"/>
  </si>
  <si>
    <t>の方法</t>
    <rPh sb="1" eb="3">
      <t>ホウホウ</t>
    </rPh>
    <phoneticPr fontId="2"/>
  </si>
  <si>
    <t>都市計画</t>
    <rPh sb="0" eb="2">
      <t>トシ</t>
    </rPh>
    <rPh sb="2" eb="4">
      <t>ケイカク</t>
    </rPh>
    <phoneticPr fontId="2"/>
  </si>
  <si>
    <t>分</t>
    <rPh sb="0" eb="1">
      <t>ブン</t>
    </rPh>
    <phoneticPr fontId="2"/>
  </si>
  <si>
    <t>　　　□自己所有　　　　　　　㎡</t>
    <rPh sb="4" eb="6">
      <t>ジコ</t>
    </rPh>
    <rPh sb="6" eb="8">
      <t>ショユウ</t>
    </rPh>
    <phoneticPr fontId="2"/>
  </si>
  <si>
    <t>　　　□購入　　　　　　　　　　㎡</t>
    <rPh sb="4" eb="6">
      <t>コウニュウ</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</si>
  <si>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</si>
  <si>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</si>
  <si>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</si>
  <si>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</si>
  <si>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</si>
  <si>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立地条件</t>
    <rPh sb="0" eb="2">
      <t>リッチ</t>
    </rPh>
    <rPh sb="2" eb="4">
      <t>ジョウケン</t>
    </rPh>
    <phoneticPr fontId="2"/>
  </si>
  <si>
    <t>所　　在　　地</t>
    <rPh sb="0" eb="1">
      <t>トコロ</t>
    </rPh>
    <rPh sb="3" eb="4">
      <t>ザイ</t>
    </rPh>
    <rPh sb="6" eb="7">
      <t>チ</t>
    </rPh>
    <phoneticPr fontId="2"/>
  </si>
  <si>
    <t>面　　　　　積</t>
    <rPh sb="0" eb="1">
      <t>メン</t>
    </rPh>
    <rPh sb="6" eb="7">
      <t>セキ</t>
    </rPh>
    <phoneticPr fontId="2"/>
  </si>
  <si>
    <t>所　　有　　者</t>
    <rPh sb="0" eb="1">
      <t>ショ</t>
    </rPh>
    <rPh sb="3" eb="4">
      <t>ユウ</t>
    </rPh>
    <rPh sb="6" eb="7">
      <t>モノ</t>
    </rPh>
    <phoneticPr fontId="2"/>
  </si>
  <si>
    <t>医療機関からの距離　　　　㎞</t>
    <rPh sb="0" eb="2">
      <t>イリョウ</t>
    </rPh>
    <rPh sb="2" eb="4">
      <t>キカン</t>
    </rPh>
    <rPh sb="7" eb="9">
      <t>キョリ</t>
    </rPh>
    <phoneticPr fontId="2"/>
  </si>
  <si>
    <t>施設の立地条件としてふさわしい事項</t>
    <rPh sb="0" eb="2">
      <t>シセツ</t>
    </rPh>
    <rPh sb="3" eb="5">
      <t>リッチ</t>
    </rPh>
    <rPh sb="5" eb="7">
      <t>ジョウケン</t>
    </rPh>
    <rPh sb="15" eb="17">
      <t>ジコウ</t>
    </rPh>
    <phoneticPr fontId="2"/>
  </si>
  <si>
    <t>住民との</t>
    <rPh sb="0" eb="2">
      <t>ジュウミン</t>
    </rPh>
    <phoneticPr fontId="2"/>
  </si>
  <si>
    <t>話合いの</t>
    <rPh sb="0" eb="2">
      <t>ハナシア</t>
    </rPh>
    <phoneticPr fontId="2"/>
  </si>
  <si>
    <t>経緯及び</t>
    <rPh sb="0" eb="2">
      <t>ケイイ</t>
    </rPh>
    <rPh sb="2" eb="3">
      <t>オヨ</t>
    </rPh>
    <phoneticPr fontId="2"/>
  </si>
  <si>
    <t>状況</t>
    <rPh sb="0" eb="2">
      <t>ジョウキョウ</t>
    </rPh>
    <phoneticPr fontId="2"/>
  </si>
  <si>
    <t>（説明会の開催　　有　・　無）</t>
    <rPh sb="1" eb="4">
      <t>セツメイカイ</t>
    </rPh>
    <rPh sb="5" eb="7">
      <t>カイサイ</t>
    </rPh>
    <rPh sb="9" eb="10">
      <t>ユウ</t>
    </rPh>
    <rPh sb="13" eb="14">
      <t>ム</t>
    </rPh>
    <phoneticPr fontId="2"/>
  </si>
  <si>
    <t>（同意書　　有　･　無）</t>
    <rPh sb="1" eb="4">
      <t>ドウイショ</t>
    </rPh>
    <rPh sb="6" eb="7">
      <t>ユウ</t>
    </rPh>
    <rPh sb="10" eb="11">
      <t>ム</t>
    </rPh>
    <phoneticPr fontId="2"/>
  </si>
  <si>
    <t>経緯・経過</t>
    <rPh sb="0" eb="2">
      <t>ケイイ</t>
    </rPh>
    <rPh sb="3" eb="5">
      <t>ケイカ</t>
    </rPh>
    <phoneticPr fontId="2"/>
  </si>
  <si>
    <t>職員体制</t>
    <rPh sb="0" eb="2">
      <t>ショクイン</t>
    </rPh>
    <rPh sb="2" eb="4">
      <t>タイセイ</t>
    </rPh>
    <phoneticPr fontId="2"/>
  </si>
  <si>
    <t>・寄付金</t>
    <rPh sb="1" eb="4">
      <t>キフキン</t>
    </rPh>
    <phoneticPr fontId="2"/>
  </si>
  <si>
    <t>贈与予定者の預貯金残高証明書（寄付を受ける場合）</t>
    <rPh sb="0" eb="2">
      <t>ゾウヨ</t>
    </rPh>
    <rPh sb="2" eb="5">
      <t>ヨテイシャ</t>
    </rPh>
    <rPh sb="6" eb="9">
      <t>ヨチョキン</t>
    </rPh>
    <rPh sb="9" eb="11">
      <t>ザンダカ</t>
    </rPh>
    <rPh sb="11" eb="14">
      <t>ショウメイショ</t>
    </rPh>
    <rPh sb="15" eb="17">
      <t>キフ</t>
    </rPh>
    <phoneticPr fontId="2"/>
  </si>
  <si>
    <t>用地選定理由</t>
    <rPh sb="0" eb="2">
      <t>ヨウチ</t>
    </rPh>
    <rPh sb="2" eb="4">
      <t>センテイ</t>
    </rPh>
    <rPh sb="4" eb="6">
      <t>リユウ</t>
    </rPh>
    <phoneticPr fontId="2"/>
  </si>
  <si>
    <t>備　　考</t>
    <rPh sb="0" eb="4">
      <t>ビコウ</t>
    </rPh>
    <phoneticPr fontId="2"/>
  </si>
  <si>
    <t>円</t>
    <rPh sb="0" eb="1">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</si>
  <si>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</si>
  <si>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</si>
  <si>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設置者負担</t>
    <rPh sb="0" eb="3">
      <t>セッチシャ</t>
    </rPh>
    <rPh sb="3" eb="5">
      <t>フタン</t>
    </rPh>
    <phoneticPr fontId="2"/>
  </si>
  <si>
    <t>・本部会計繰入金</t>
    <rPh sb="1" eb="3">
      <t>ホンブ</t>
    </rPh>
    <rPh sb="3" eb="5">
      <t>カイケイ</t>
    </rPh>
    <rPh sb="5" eb="7">
      <t>クリイレ</t>
    </rPh>
    <rPh sb="7" eb="8">
      <t>キン</t>
    </rPh>
    <phoneticPr fontId="2"/>
  </si>
  <si>
    <t>・土地取得費</t>
    <rPh sb="1" eb="3">
      <t>トチ</t>
    </rPh>
    <rPh sb="3" eb="6">
      <t>シュトクヒ</t>
    </rPh>
    <phoneticPr fontId="2"/>
  </si>
  <si>
    <t>・借入金</t>
    <rPh sb="1" eb="3">
      <t>カリイレ</t>
    </rPh>
    <rPh sb="3" eb="4">
      <t>キン</t>
    </rPh>
    <phoneticPr fontId="2"/>
  </si>
  <si>
    <t>→ ① 記入</t>
    <rPh sb="4" eb="6">
      <t>キニュウ</t>
    </rPh>
    <phoneticPr fontId="2"/>
  </si>
  <si>
    <t>・土地造成費</t>
    <rPh sb="1" eb="3">
      <t>トチ</t>
    </rPh>
    <rPh sb="3" eb="5">
      <t>ゾウセイ</t>
    </rPh>
    <rPh sb="5" eb="6">
      <t>ヒ</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</si>
  <si>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</si>
  <si>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</si>
  <si>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</si>
  <si>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</si>
  <si>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・補助金返還額</t>
    <rPh sb="1" eb="4">
      <t>ホジョキン</t>
    </rPh>
    <rPh sb="4" eb="6">
      <t>ヘンカン</t>
    </rPh>
    <rPh sb="6" eb="7">
      <t>ガク</t>
    </rPh>
    <phoneticPr fontId="2"/>
  </si>
  <si>
    <t>合　　計</t>
    <rPh sb="0" eb="4">
      <t>ゴウケイ</t>
    </rPh>
    <phoneticPr fontId="2"/>
  </si>
  <si>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</si>
  <si>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</si>
  <si>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</si>
  <si>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</si>
  <si>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</si>
  <si>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</si>
  <si>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</si>
  <si>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</si>
  <si>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</si>
  <si>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</si>
  <si>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</si>
  <si>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</si>
  <si>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</si>
  <si>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</si>
  <si>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</si>
  <si>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</si>
  <si>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</si>
  <si>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</si>
  <si>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倉敷市</t>
    <rPh sb="0" eb="3">
      <t>クラシキシ</t>
    </rPh>
    <phoneticPr fontId="2"/>
  </si>
  <si>
    <t>　　□付近見取り図（都市計画図の縮尺1/2,500のもの）</t>
    <rPh sb="3" eb="5">
      <t>フキン</t>
    </rPh>
    <rPh sb="5" eb="7">
      <t>ミト</t>
    </rPh>
    <rPh sb="8" eb="9">
      <t>ズ</t>
    </rPh>
    <phoneticPr fontId="2"/>
  </si>
  <si>
    <t>必ずしもこの様式にこだわる必要はありません。既存の資金収支計算書を利用して構いません。</t>
    <rPh sb="0" eb="1">
      <t>カナラ</t>
    </rPh>
    <rPh sb="6" eb="8">
      <t>ヨウシキ</t>
    </rPh>
    <rPh sb="13" eb="15">
      <t>ヒツヨウ</t>
    </rPh>
    <rPh sb="22" eb="24">
      <t>キゾン</t>
    </rPh>
    <rPh sb="25" eb="27">
      <t>シキン</t>
    </rPh>
    <rPh sb="27" eb="29">
      <t>シュウシ</t>
    </rPh>
    <rPh sb="29" eb="32">
      <t>ケイサンショ</t>
    </rPh>
    <rPh sb="33" eb="35">
      <t>リヨウ</t>
    </rPh>
    <rPh sb="37" eb="38">
      <t>カマ</t>
    </rPh>
    <phoneticPr fontId="2"/>
  </si>
  <si>
    <t>（記入例）</t>
    <rPh sb="1" eb="3">
      <t>キニュウ</t>
    </rPh>
    <rPh sb="3" eb="4">
      <t>レイ</t>
    </rPh>
    <phoneticPr fontId="2"/>
  </si>
  <si>
    <t>１ページに収める必要はありません。より詳しく記入して下さい。</t>
    <rPh sb="5" eb="6">
      <t>オサ</t>
    </rPh>
    <rPh sb="8" eb="10">
      <t>ヒツヨウ</t>
    </rPh>
    <rPh sb="19" eb="20">
      <t>クワ</t>
    </rPh>
    <rPh sb="22" eb="24">
      <t>キニュウ</t>
    </rPh>
    <rPh sb="26" eb="27">
      <t>クダ</t>
    </rPh>
    <phoneticPr fontId="2"/>
  </si>
  <si>
    <t>事業収支予想表　　○年目　　稼働率　○％</t>
    <rPh sb="0" eb="2">
      <t>ジギョウ</t>
    </rPh>
    <rPh sb="2" eb="4">
      <t>シュウシ</t>
    </rPh>
    <rPh sb="4" eb="6">
      <t>ヨソウ</t>
    </rPh>
    <rPh sb="6" eb="7">
      <t>ヒョウ</t>
    </rPh>
    <rPh sb="10" eb="12">
      <t>ネンメ</t>
    </rPh>
    <rPh sb="14" eb="16">
      <t>カドウ</t>
    </rPh>
    <rPh sb="16" eb="17">
      <t>リツ</t>
    </rPh>
    <phoneticPr fontId="2"/>
  </si>
  <si>
    <t>事業収支予想について</t>
  </si>
  <si>
    <t>収入の部</t>
    <rPh sb="0" eb="2">
      <t>シュウニュウ</t>
    </rPh>
    <rPh sb="3" eb="4">
      <t>ブ</t>
    </rPh>
    <phoneticPr fontId="2"/>
  </si>
  <si>
    <t>○○○○</t>
    <phoneticPr fontId="2"/>
  </si>
  <si>
    <t>○○○○</t>
    <phoneticPr fontId="2"/>
  </si>
  <si>
    <t>■■収入の部■■</t>
    <phoneticPr fontId="2"/>
  </si>
  <si>
    <t>○○○○</t>
    <phoneticPr fontId="2"/>
  </si>
  <si>
    <t>－</t>
    <phoneticPr fontId="2"/>
  </si>
  <si>
    <t>○○○からの収入</t>
    <rPh sb="6" eb="8">
      <t>シュウニュウ</t>
    </rPh>
    <phoneticPr fontId="2"/>
  </si>
  <si>
    <t>○○○○</t>
    <phoneticPr fontId="2"/>
  </si>
  <si>
    <t>収入の部合計　・・・①</t>
    <rPh sb="0" eb="2">
      <t>シュウニュウ</t>
    </rPh>
    <rPh sb="3" eb="4">
      <t>ブ</t>
    </rPh>
    <rPh sb="4" eb="6">
      <t>ゴウケイ</t>
    </rPh>
    <phoneticPr fontId="2"/>
  </si>
  <si>
    <t>支出の部</t>
    <rPh sb="0" eb="2">
      <t>シシュツ</t>
    </rPh>
    <rPh sb="3" eb="4">
      <t>ブ</t>
    </rPh>
    <phoneticPr fontId="2"/>
  </si>
  <si>
    <t>人件費支出（内訳は別紙）</t>
    <rPh sb="0" eb="3">
      <t>ジンケンヒ</t>
    </rPh>
    <rPh sb="3" eb="5">
      <t>シシュツ</t>
    </rPh>
    <rPh sb="6" eb="8">
      <t>ウチワケ</t>
    </rPh>
    <rPh sb="9" eb="11">
      <t>ベッシ</t>
    </rPh>
    <phoneticPr fontId="2"/>
  </si>
  <si>
    <t>○○○○</t>
    <phoneticPr fontId="2"/>
  </si>
  <si>
    <t>事務費支出</t>
    <rPh sb="0" eb="3">
      <t>ジムヒ</t>
    </rPh>
    <rPh sb="3" eb="5">
      <t>シシュツ</t>
    </rPh>
    <phoneticPr fontId="2"/>
  </si>
  <si>
    <t>○○○○</t>
    <phoneticPr fontId="2"/>
  </si>
  <si>
    <t>○○○費</t>
    <rPh sb="3" eb="4">
      <t>ヒ</t>
    </rPh>
    <phoneticPr fontId="2"/>
  </si>
  <si>
    <t>■■支出の部■■</t>
    <phoneticPr fontId="2"/>
  </si>
  <si>
    <t>人件費支出</t>
    <rPh sb="0" eb="3">
      <t>ジンケンヒ</t>
    </rPh>
    <rPh sb="3" eb="5">
      <t>シシュツ</t>
    </rPh>
    <phoneticPr fontId="2"/>
  </si>
  <si>
    <t>－</t>
    <phoneticPr fontId="2"/>
  </si>
  <si>
    <t>事業費支出</t>
    <rPh sb="0" eb="3">
      <t>ジギョウヒ</t>
    </rPh>
    <rPh sb="3" eb="5">
      <t>シシュツ</t>
    </rPh>
    <phoneticPr fontId="2"/>
  </si>
  <si>
    <t>○○○○</t>
    <phoneticPr fontId="2"/>
  </si>
  <si>
    <t>事務費支出</t>
  </si>
  <si>
    <t>事務に係る支出を明確に計上すること。</t>
    <phoneticPr fontId="2"/>
  </si>
  <si>
    <t>事業費支出</t>
  </si>
  <si>
    <t>事業に係る支出を明確に計上すること。</t>
    <phoneticPr fontId="2"/>
  </si>
  <si>
    <t>（円）</t>
    <rPh sb="1" eb="2">
      <t>エン</t>
    </rPh>
    <phoneticPr fontId="2"/>
  </si>
  <si>
    <t>「収入の部」の合計から「支出の部」の合計を差し引いた額を計上すること。</t>
    <phoneticPr fontId="2"/>
  </si>
  <si>
    <t>支出の部合計　・・・②</t>
    <rPh sb="0" eb="2">
      <t>シシュツ</t>
    </rPh>
    <rPh sb="3" eb="4">
      <t>ブ</t>
    </rPh>
    <rPh sb="4" eb="6">
      <t>ゴウケイ</t>
    </rPh>
    <phoneticPr fontId="2"/>
  </si>
  <si>
    <t>○○○○</t>
    <phoneticPr fontId="2"/>
  </si>
  <si>
    <t>経常活動収支差額　③　（　①　－　②　）</t>
    <rPh sb="0" eb="2">
      <t>ケイジョウ</t>
    </rPh>
    <rPh sb="2" eb="4">
      <t>カツドウ</t>
    </rPh>
    <rPh sb="4" eb="6">
      <t>シュウシ</t>
    </rPh>
    <rPh sb="6" eb="8">
      <t>サガク</t>
    </rPh>
    <phoneticPr fontId="2"/>
  </si>
  <si>
    <t>○○○○</t>
  </si>
  <si>
    <t>■■事業活動外収支差額■■</t>
    <phoneticPr fontId="2"/>
  </si>
  <si>
    <t>事業活動外収支</t>
    <rPh sb="0" eb="2">
      <t>ジギョウ</t>
    </rPh>
    <rPh sb="2" eb="4">
      <t>カツドウ</t>
    </rPh>
    <rPh sb="4" eb="5">
      <t>ガイ</t>
    </rPh>
    <rPh sb="5" eb="7">
      <t>シュウシ</t>
    </rPh>
    <phoneticPr fontId="2"/>
  </si>
  <si>
    <t>収入</t>
    <rPh sb="0" eb="2">
      <t>シュウニュウ</t>
    </rPh>
    <phoneticPr fontId="2"/>
  </si>
  <si>
    <t>寄付金</t>
    <rPh sb="0" eb="3">
      <t>キフキン</t>
    </rPh>
    <phoneticPr fontId="2"/>
  </si>
  <si>
    <t>寄付金や経理区分間からの繰入れがある場合に、計上すること。</t>
    <phoneticPr fontId="2"/>
  </si>
  <si>
    <t>経理区分移動</t>
    <rPh sb="0" eb="2">
      <t>ケイリ</t>
    </rPh>
    <rPh sb="2" eb="4">
      <t>クブン</t>
    </rPh>
    <rPh sb="4" eb="6">
      <t>イドウ</t>
    </rPh>
    <phoneticPr fontId="2"/>
  </si>
  <si>
    <t>○○○○</t>
    <phoneticPr fontId="2"/>
  </si>
  <si>
    <t>支出</t>
    <rPh sb="0" eb="2">
      <t>シシュツ</t>
    </rPh>
    <phoneticPr fontId="2"/>
  </si>
  <si>
    <t>収入合計・・・④</t>
    <rPh sb="0" eb="2">
      <t>シュウニュウ</t>
    </rPh>
    <rPh sb="2" eb="4">
      <t>ゴウケイ</t>
    </rPh>
    <phoneticPr fontId="2"/>
  </si>
  <si>
    <t>○○○○</t>
    <phoneticPr fontId="2"/>
  </si>
  <si>
    <t>収入と支出の「○○○」にはその他の収入や支出がある場合に計上すること。</t>
    <rPh sb="0" eb="2">
      <t>シュウニュウ</t>
    </rPh>
    <rPh sb="3" eb="5">
      <t>シシュツ</t>
    </rPh>
    <rPh sb="15" eb="16">
      <t>タ</t>
    </rPh>
    <rPh sb="17" eb="19">
      <t>シュウニュウ</t>
    </rPh>
    <rPh sb="20" eb="22">
      <t>シシュツ</t>
    </rPh>
    <rPh sb="25" eb="27">
      <t>バアイ</t>
    </rPh>
    <rPh sb="28" eb="30">
      <t>ケイジョウ</t>
    </rPh>
    <phoneticPr fontId="2"/>
  </si>
  <si>
    <t>元金償還</t>
    <rPh sb="0" eb="2">
      <t>ガンキン</t>
    </rPh>
    <rPh sb="2" eb="4">
      <t>ショウカン</t>
    </rPh>
    <phoneticPr fontId="2"/>
  </si>
  <si>
    <t>「収入」から「支出」を差し引いた額を計上すること。</t>
    <phoneticPr fontId="2"/>
  </si>
  <si>
    <t>利息償還</t>
    <rPh sb="0" eb="2">
      <t>リソク</t>
    </rPh>
    <rPh sb="2" eb="4">
      <t>ショウカン</t>
    </rPh>
    <phoneticPr fontId="2"/>
  </si>
  <si>
    <t>○○○○</t>
    <phoneticPr fontId="2"/>
  </si>
  <si>
    <t>○○○</t>
    <phoneticPr fontId="2"/>
  </si>
  <si>
    <t>○○○○</t>
    <phoneticPr fontId="2"/>
  </si>
  <si>
    <t>■■当期活動の収支差額■■</t>
    <phoneticPr fontId="2"/>
  </si>
  <si>
    <t>支出合計・・・⑤</t>
    <rPh sb="0" eb="2">
      <t>シシュツ</t>
    </rPh>
    <rPh sb="2" eb="4">
      <t>ゴウケイ</t>
    </rPh>
    <phoneticPr fontId="2"/>
  </si>
  <si>
    <t>○○○○</t>
    <phoneticPr fontId="2"/>
  </si>
  <si>
    <t>事業活動外収支差額　⑥　（　④　－　⑤　）</t>
    <rPh sb="0" eb="2">
      <t>ジギョウ</t>
    </rPh>
    <rPh sb="2" eb="4">
      <t>カツドウ</t>
    </rPh>
    <rPh sb="4" eb="5">
      <t>ガイ</t>
    </rPh>
    <rPh sb="5" eb="7">
      <t>シュウシ</t>
    </rPh>
    <rPh sb="7" eb="9">
      <t>サガク</t>
    </rPh>
    <phoneticPr fontId="2"/>
  </si>
  <si>
    <t>当期活動の収支差額　⑦　（　③　+　⑥　）</t>
    <rPh sb="0" eb="2">
      <t>トウキ</t>
    </rPh>
    <rPh sb="2" eb="4">
      <t>カツドウ</t>
    </rPh>
    <rPh sb="5" eb="7">
      <t>シュウシ</t>
    </rPh>
    <rPh sb="7" eb="9">
      <t>サガク</t>
    </rPh>
    <phoneticPr fontId="2"/>
  </si>
  <si>
    <t>■■繰越収支差額■■　</t>
    <phoneticPr fontId="2"/>
  </si>
  <si>
    <t>繰越収支差額　⑧　（　⑦　＋　昨年の繰越収支差額）</t>
    <rPh sb="0" eb="2">
      <t>クリコシ</t>
    </rPh>
    <rPh sb="2" eb="4">
      <t>シュウシ</t>
    </rPh>
    <rPh sb="4" eb="6">
      <t>サガク</t>
    </rPh>
    <rPh sb="15" eb="17">
      <t>サクネン</t>
    </rPh>
    <rPh sb="18" eb="20">
      <t>クリコシ</t>
    </rPh>
    <rPh sb="20" eb="22">
      <t>シュウシ</t>
    </rPh>
    <rPh sb="22" eb="24">
      <t>サガク</t>
    </rPh>
    <phoneticPr fontId="2"/>
  </si>
  <si>
    <t xml:space="preserve">「前年度の繰越収支差額」に「当期活動の収支差額」を加え
た額を計上すること。
</t>
    <phoneticPr fontId="2"/>
  </si>
  <si>
    <r>
      <t>今回計画している施設整備に係る事業について</t>
    </r>
    <r>
      <rPr>
        <sz val="10.5"/>
        <rFont val="ＭＳ 明朝"/>
        <family val="1"/>
        <charset val="128"/>
      </rPr>
      <t>事業開始から</t>
    </r>
    <r>
      <rPr>
        <b/>
        <u/>
        <sz val="10.5"/>
        <rFont val="ＭＳ 明朝"/>
        <family val="1"/>
        <charset val="128"/>
      </rPr>
      <t>３ヵ年分以上</t>
    </r>
    <r>
      <rPr>
        <sz val="10.5"/>
        <rFont val="ＭＳ 明朝"/>
        <family val="1"/>
        <charset val="128"/>
      </rPr>
      <t>を予想すること。　</t>
    </r>
    <phoneticPr fontId="2"/>
  </si>
  <si>
    <t>－</t>
    <phoneticPr fontId="2"/>
  </si>
  <si>
    <t>○○○○</t>
    <phoneticPr fontId="2"/>
  </si>
  <si>
    <r>
      <t>■■</t>
    </r>
    <r>
      <rPr>
        <sz val="10.5"/>
        <rFont val="ＭＳ 明朝"/>
        <family val="1"/>
        <charset val="128"/>
      </rPr>
      <t>経常活動収支差額■■</t>
    </r>
    <phoneticPr fontId="2"/>
  </si>
  <si>
    <t>元金と利息を借入償還計画一覧表と合致するように、計上すること。</t>
    <phoneticPr fontId="2"/>
  </si>
  <si>
    <t>○○○</t>
    <phoneticPr fontId="2"/>
  </si>
  <si>
    <t>漏れのないよう、綿密に計画すること。</t>
    <phoneticPr fontId="2"/>
  </si>
  <si>
    <t>売り渡し確約書（金額を明記）兼所有権移転確約書</t>
    <rPh sb="0" eb="1">
      <t>ウ</t>
    </rPh>
    <rPh sb="2" eb="3">
      <t>ワタ</t>
    </rPh>
    <rPh sb="4" eb="7">
      <t>カクヤクショ</t>
    </rPh>
    <rPh sb="8" eb="10">
      <t>キンガク</t>
    </rPh>
    <rPh sb="11" eb="13">
      <t>メイキ</t>
    </rPh>
    <rPh sb="14" eb="15">
      <t>ケン</t>
    </rPh>
    <rPh sb="15" eb="18">
      <t>ショユウケン</t>
    </rPh>
    <rPh sb="18" eb="20">
      <t>イテン</t>
    </rPh>
    <rPh sb="20" eb="22">
      <t>カクヤク</t>
    </rPh>
    <rPh sb="22" eb="23">
      <t>ショ</t>
    </rPh>
    <phoneticPr fontId="2"/>
  </si>
  <si>
    <t>別紙にて積算根拠を示すこと（様式は任意）。</t>
    <rPh sb="4" eb="6">
      <t>セキサン</t>
    </rPh>
    <phoneticPr fontId="2"/>
  </si>
  <si>
    <t>上記以外に収入を予定している場合は計上すること。</t>
    <phoneticPr fontId="2"/>
  </si>
  <si>
    <t>職員配置計画にて予定しているすべての職員の職種別に、</t>
    <phoneticPr fontId="2"/>
  </si>
  <si>
    <t>予定年棒（すべての手当等を含む）を別紙にて明記（様式は任意）して、</t>
    <phoneticPr fontId="2"/>
  </si>
  <si>
    <t>すべてを計上すること。</t>
    <phoneticPr fontId="2"/>
  </si>
  <si>
    <t>償　　還　　額</t>
  </si>
  <si>
    <t>元　　金</t>
  </si>
  <si>
    <t>合　計</t>
  </si>
  <si>
    <t>合計</t>
  </si>
  <si>
    <t>償還財源充当内訳</t>
  </si>
  <si>
    <t>元　金</t>
  </si>
  <si>
    <t>利　息</t>
  </si>
  <si>
    <t>今次計画借入金償還計画表(機構借入金用)</t>
    <rPh sb="0" eb="2">
      <t>コンジ</t>
    </rPh>
    <rPh sb="2" eb="4">
      <t>ケイカク</t>
    </rPh>
    <rPh sb="13" eb="15">
      <t>キコウ</t>
    </rPh>
    <rPh sb="15" eb="17">
      <t>カリイレ</t>
    </rPh>
    <rPh sb="17" eb="18">
      <t>キン</t>
    </rPh>
    <rPh sb="18" eb="19">
      <t>ヨウ</t>
    </rPh>
    <phoneticPr fontId="19"/>
  </si>
  <si>
    <t>月賦償還用</t>
    <rPh sb="0" eb="2">
      <t>ゲップ</t>
    </rPh>
    <rPh sb="2" eb="5">
      <t>ショウカンヨウ</t>
    </rPh>
    <phoneticPr fontId="19"/>
  </si>
  <si>
    <t>千円、試算金利：</t>
    <rPh sb="0" eb="2">
      <t>センエン</t>
    </rPh>
    <phoneticPr fontId="19"/>
  </si>
  <si>
    <t>⇓　作成支援領域　⇓</t>
    <rPh sb="2" eb="4">
      <t>サクセイ</t>
    </rPh>
    <rPh sb="4" eb="6">
      <t>シエン</t>
    </rPh>
    <rPh sb="6" eb="8">
      <t>リョウイキ</t>
    </rPh>
    <phoneticPr fontId="19"/>
  </si>
  <si>
    <t>(金額単位：千円)</t>
    <rPh sb="1" eb="3">
      <t>キンガク</t>
    </rPh>
    <rPh sb="3" eb="5">
      <t>タンイ</t>
    </rPh>
    <rPh sb="6" eb="8">
      <t>センエン</t>
    </rPh>
    <phoneticPr fontId="19"/>
  </si>
  <si>
    <t>償還
回次</t>
    <rPh sb="3" eb="4">
      <t>カイ</t>
    </rPh>
    <phoneticPr fontId="19"/>
  </si>
  <si>
    <t>合 計</t>
    <rPh sb="0" eb="1">
      <t>ゴウ</t>
    </rPh>
    <rPh sb="2" eb="3">
      <t>ケイ</t>
    </rPh>
    <phoneticPr fontId="19"/>
  </si>
  <si>
    <t>各年次の
合計額</t>
    <rPh sb="0" eb="3">
      <t>カクネンジ</t>
    </rPh>
    <rPh sb="5" eb="6">
      <t>ゴウ</t>
    </rPh>
    <rPh sb="6" eb="7">
      <t>ケイ</t>
    </rPh>
    <rPh sb="7" eb="8">
      <t>ガク</t>
    </rPh>
    <phoneticPr fontId="19"/>
  </si>
  <si>
    <t>計</t>
    <rPh sb="0" eb="1">
      <t>ケイ</t>
    </rPh>
    <phoneticPr fontId="19"/>
  </si>
  <si>
    <r>
      <t>無利子分</t>
    </r>
    <r>
      <rPr>
        <sz val="6"/>
        <rFont val="ＭＳ 明朝"/>
        <family val="1"/>
        <charset val="128"/>
      </rPr>
      <t>(※)</t>
    </r>
    <rPh sb="0" eb="1">
      <t>ム</t>
    </rPh>
    <phoneticPr fontId="19"/>
  </si>
  <si>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9"/>
  </si>
  <si>
    <t>借入申込額</t>
    <rPh sb="0" eb="2">
      <t>カリイレ</t>
    </rPh>
    <rPh sb="2" eb="4">
      <t>モウシコミ</t>
    </rPh>
    <rPh sb="4" eb="5">
      <t>ガク</t>
    </rPh>
    <phoneticPr fontId="19"/>
  </si>
  <si>
    <t>基礎数値</t>
    <rPh sb="0" eb="2">
      <t>キソ</t>
    </rPh>
    <rPh sb="2" eb="4">
      <t>スウチ</t>
    </rPh>
    <phoneticPr fontId="19"/>
  </si>
  <si>
    <t>１年次目
↓</t>
    <rPh sb="1" eb="3">
      <t>ネンジ</t>
    </rPh>
    <rPh sb="3" eb="4">
      <t>メ</t>
    </rPh>
    <phoneticPr fontId="19"/>
  </si>
  <si>
    <t>　有利子分</t>
    <rPh sb="1" eb="3">
      <t>ユウリ</t>
    </rPh>
    <rPh sb="3" eb="5">
      <t>コブン</t>
    </rPh>
    <phoneticPr fontId="19"/>
  </si>
  <si>
    <t>←入力しないでください</t>
    <rPh sb="1" eb="3">
      <t>ニュウリョク</t>
    </rPh>
    <phoneticPr fontId="19"/>
  </si>
  <si>
    <t>有利子初回元金</t>
    <rPh sb="0" eb="3">
      <t>ユウリシ</t>
    </rPh>
    <rPh sb="3" eb="5">
      <t>ショカイ</t>
    </rPh>
    <rPh sb="5" eb="7">
      <t>ガンキン</t>
    </rPh>
    <phoneticPr fontId="19"/>
  </si>
  <si>
    <t>有利子均等元金</t>
    <rPh sb="0" eb="3">
      <t>ユウリシ</t>
    </rPh>
    <rPh sb="3" eb="5">
      <t>キントウ</t>
    </rPh>
    <rPh sb="5" eb="7">
      <t>ガンキン</t>
    </rPh>
    <phoneticPr fontId="19"/>
  </si>
  <si>
    <t>無利子初回元金</t>
    <rPh sb="0" eb="3">
      <t>ムリシ</t>
    </rPh>
    <rPh sb="3" eb="5">
      <t>ショカイ</t>
    </rPh>
    <rPh sb="5" eb="7">
      <t>ガンキン</t>
    </rPh>
    <phoneticPr fontId="19"/>
  </si>
  <si>
    <t>無利子均等元金</t>
    <rPh sb="0" eb="3">
      <t>ムリシ</t>
    </rPh>
    <rPh sb="3" eb="5">
      <t>キントウ</t>
    </rPh>
    <rPh sb="5" eb="7">
      <t>ガンキン</t>
    </rPh>
    <phoneticPr fontId="19"/>
  </si>
  <si>
    <t>償還期間</t>
    <rPh sb="0" eb="2">
      <t>ショウカン</t>
    </rPh>
    <rPh sb="2" eb="4">
      <t>キカン</t>
    </rPh>
    <phoneticPr fontId="19"/>
  </si>
  <si>
    <t>元金据置期間</t>
    <rPh sb="0" eb="2">
      <t>ガンキン</t>
    </rPh>
    <rPh sb="2" eb="4">
      <t>スエオキ</t>
    </rPh>
    <rPh sb="4" eb="6">
      <t>キカン</t>
    </rPh>
    <phoneticPr fontId="19"/>
  </si>
  <si>
    <t>金利区分</t>
    <rPh sb="0" eb="2">
      <t>キンリ</t>
    </rPh>
    <rPh sb="2" eb="4">
      <t>クブン</t>
    </rPh>
    <phoneticPr fontId="19"/>
  </si>
  <si>
    <t>金利（％）</t>
    <rPh sb="0" eb="2">
      <t>キンリ</t>
    </rPh>
    <phoneticPr fontId="19"/>
  </si>
  <si>
    <t>最多負担判定↓</t>
    <rPh sb="0" eb="2">
      <t>サイタ</t>
    </rPh>
    <rPh sb="2" eb="4">
      <t>フタン</t>
    </rPh>
    <rPh sb="4" eb="6">
      <t>ハンテイ</t>
    </rPh>
    <phoneticPr fontId="19"/>
  </si>
  <si>
    <t>年次</t>
    <rPh sb="0" eb="2">
      <t>ネンジ</t>
    </rPh>
    <phoneticPr fontId="19"/>
  </si>
  <si>
    <t>総額</t>
    <rPh sb="0" eb="2">
      <t>ソウガク</t>
    </rPh>
    <phoneticPr fontId="19"/>
  </si>
  <si>
    <t>元金</t>
    <rPh sb="0" eb="2">
      <t>ガンキン</t>
    </rPh>
    <phoneticPr fontId="19"/>
  </si>
  <si>
    <t>利息</t>
    <rPh sb="0" eb="2">
      <t>リソク</t>
    </rPh>
    <phoneticPr fontId="19"/>
  </si>
  <si>
    <t xml:space="preserve"> 元金</t>
    <rPh sb="1" eb="3">
      <t>ガンキン</t>
    </rPh>
    <phoneticPr fontId="19"/>
  </si>
  <si>
    <t>１年次</t>
    <rPh sb="1" eb="3">
      <t>ネンジ</t>
    </rPh>
    <phoneticPr fontId="19"/>
  </si>
  <si>
    <t xml:space="preserve"> 利息</t>
    <rPh sb="1" eb="3">
      <t>リソク</t>
    </rPh>
    <phoneticPr fontId="19"/>
  </si>
  <si>
    <t>２年次</t>
    <rPh sb="1" eb="3">
      <t>ネンジ</t>
    </rPh>
    <phoneticPr fontId="19"/>
  </si>
  <si>
    <t>２年次目
↓</t>
    <rPh sb="1" eb="3">
      <t>ネンジ</t>
    </rPh>
    <rPh sb="3" eb="4">
      <t>メ</t>
    </rPh>
    <phoneticPr fontId="19"/>
  </si>
  <si>
    <t>３年次</t>
    <rPh sb="1" eb="3">
      <t>ネンジ</t>
    </rPh>
    <phoneticPr fontId="19"/>
  </si>
  <si>
    <t>４年次</t>
    <rPh sb="1" eb="3">
      <t>ネンジ</t>
    </rPh>
    <phoneticPr fontId="19"/>
  </si>
  <si>
    <t>最多利息</t>
    <rPh sb="0" eb="2">
      <t>サイタ</t>
    </rPh>
    <rPh sb="2" eb="4">
      <t>リソク</t>
    </rPh>
    <phoneticPr fontId="19"/>
  </si>
  <si>
    <t>最多元金</t>
    <rPh sb="0" eb="2">
      <t>サイタ</t>
    </rPh>
    <rPh sb="2" eb="4">
      <t>ガンキン</t>
    </rPh>
    <phoneticPr fontId="19"/>
  </si>
  <si>
    <t>元金割合</t>
    <rPh sb="0" eb="2">
      <t>ガンキン</t>
    </rPh>
    <rPh sb="2" eb="4">
      <t>ワリアイ</t>
    </rPh>
    <phoneticPr fontId="19"/>
  </si>
  <si>
    <t>利息割合</t>
    <rPh sb="0" eb="2">
      <t>リソク</t>
    </rPh>
    <rPh sb="2" eb="4">
      <t>ワリアイ</t>
    </rPh>
    <phoneticPr fontId="19"/>
  </si>
  <si>
    <t>３年次目
↓</t>
    <rPh sb="1" eb="3">
      <t>ネンジ</t>
    </rPh>
    <rPh sb="3" eb="4">
      <t>メ</t>
    </rPh>
    <phoneticPr fontId="19"/>
  </si>
  <si>
    <t>４年次目
↓</t>
    <rPh sb="1" eb="3">
      <t>ネンジ</t>
    </rPh>
    <rPh sb="3" eb="4">
      <t>メ</t>
    </rPh>
    <phoneticPr fontId="19"/>
  </si>
  <si>
    <t>５年次目
↓</t>
    <rPh sb="1" eb="3">
      <t>ネンジ</t>
    </rPh>
    <rPh sb="3" eb="4">
      <t>メ</t>
    </rPh>
    <phoneticPr fontId="19"/>
  </si>
  <si>
    <t>６年次目
↓</t>
    <rPh sb="1" eb="3">
      <t>ネンジ</t>
    </rPh>
    <rPh sb="3" eb="4">
      <t>メ</t>
    </rPh>
    <phoneticPr fontId="19"/>
  </si>
  <si>
    <t>７年次目
↓</t>
    <rPh sb="1" eb="3">
      <t>ネンジ</t>
    </rPh>
    <rPh sb="3" eb="4">
      <t>メ</t>
    </rPh>
    <phoneticPr fontId="19"/>
  </si>
  <si>
    <t>８年次目
↓</t>
    <rPh sb="1" eb="3">
      <t>ネンジ</t>
    </rPh>
    <rPh sb="3" eb="4">
      <t>メ</t>
    </rPh>
    <phoneticPr fontId="19"/>
  </si>
  <si>
    <t>９年次目
↓</t>
    <rPh sb="1" eb="3">
      <t>ネンジ</t>
    </rPh>
    <rPh sb="3" eb="4">
      <t>メ</t>
    </rPh>
    <phoneticPr fontId="19"/>
  </si>
  <si>
    <t>１０年次目
↓</t>
    <rPh sb="2" eb="4">
      <t>ネンジ</t>
    </rPh>
    <rPh sb="4" eb="5">
      <t>メ</t>
    </rPh>
    <phoneticPr fontId="19"/>
  </si>
  <si>
    <t>１１年次目
↓</t>
    <rPh sb="2" eb="4">
      <t>ネンジ</t>
    </rPh>
    <rPh sb="4" eb="5">
      <t>メ</t>
    </rPh>
    <phoneticPr fontId="19"/>
  </si>
  <si>
    <t>１２年次目
↓</t>
    <rPh sb="2" eb="4">
      <t>ネンジ</t>
    </rPh>
    <rPh sb="4" eb="5">
      <t>メ</t>
    </rPh>
    <phoneticPr fontId="19"/>
  </si>
  <si>
    <t>１３年次目
↓</t>
    <rPh sb="2" eb="4">
      <t>ネンジ</t>
    </rPh>
    <rPh sb="4" eb="5">
      <t>メ</t>
    </rPh>
    <phoneticPr fontId="19"/>
  </si>
  <si>
    <t>１４年次目
↓</t>
    <rPh sb="2" eb="4">
      <t>ネンジ</t>
    </rPh>
    <rPh sb="4" eb="5">
      <t>メ</t>
    </rPh>
    <phoneticPr fontId="19"/>
  </si>
  <si>
    <t>１５年次目
↓</t>
    <rPh sb="2" eb="4">
      <t>ネンジ</t>
    </rPh>
    <rPh sb="4" eb="5">
      <t>メ</t>
    </rPh>
    <phoneticPr fontId="19"/>
  </si>
  <si>
    <t>１６年次目
↓</t>
    <rPh sb="2" eb="4">
      <t>ネンジ</t>
    </rPh>
    <rPh sb="4" eb="5">
      <t>メ</t>
    </rPh>
    <phoneticPr fontId="19"/>
  </si>
  <si>
    <t>１７年次目
↓</t>
    <rPh sb="2" eb="4">
      <t>ネンジ</t>
    </rPh>
    <rPh sb="4" eb="5">
      <t>メ</t>
    </rPh>
    <phoneticPr fontId="19"/>
  </si>
  <si>
    <t>１８年次目
↓</t>
    <rPh sb="2" eb="4">
      <t>ネンジ</t>
    </rPh>
    <rPh sb="4" eb="5">
      <t>メ</t>
    </rPh>
    <phoneticPr fontId="19"/>
  </si>
  <si>
    <t>１９年次目
↓</t>
    <rPh sb="2" eb="4">
      <t>ネンジ</t>
    </rPh>
    <rPh sb="4" eb="5">
      <t>メ</t>
    </rPh>
    <phoneticPr fontId="19"/>
  </si>
  <si>
    <t>２０年次目
↓</t>
    <rPh sb="2" eb="4">
      <t>ネンジ</t>
    </rPh>
    <rPh sb="4" eb="5">
      <t>メ</t>
    </rPh>
    <phoneticPr fontId="19"/>
  </si>
  <si>
    <t>２１年次目
↓</t>
    <rPh sb="2" eb="4">
      <t>ネンジ</t>
    </rPh>
    <rPh sb="4" eb="5">
      <t>メ</t>
    </rPh>
    <phoneticPr fontId="19"/>
  </si>
  <si>
    <t>２２年次目
↓</t>
    <rPh sb="2" eb="4">
      <t>ネンジ</t>
    </rPh>
    <rPh sb="4" eb="5">
      <t>メ</t>
    </rPh>
    <phoneticPr fontId="19"/>
  </si>
  <si>
    <t>２３年次目
↓</t>
    <rPh sb="2" eb="4">
      <t>ネンジ</t>
    </rPh>
    <rPh sb="4" eb="5">
      <t>メ</t>
    </rPh>
    <phoneticPr fontId="19"/>
  </si>
  <si>
    <t>２４年次目
↓</t>
    <rPh sb="2" eb="4">
      <t>ネンジ</t>
    </rPh>
    <rPh sb="4" eb="5">
      <t>メ</t>
    </rPh>
    <phoneticPr fontId="19"/>
  </si>
  <si>
    <t>２５年次目
↓</t>
    <rPh sb="2" eb="4">
      <t>ネンジ</t>
    </rPh>
    <rPh sb="4" eb="5">
      <t>メ</t>
    </rPh>
    <phoneticPr fontId="19"/>
  </si>
  <si>
    <t>２６年次目
↓</t>
    <rPh sb="2" eb="4">
      <t>ネンジ</t>
    </rPh>
    <rPh sb="4" eb="5">
      <t>メ</t>
    </rPh>
    <phoneticPr fontId="19"/>
  </si>
  <si>
    <t>２７年次目
↓</t>
    <rPh sb="2" eb="4">
      <t>ネンジ</t>
    </rPh>
    <rPh sb="4" eb="5">
      <t>メ</t>
    </rPh>
    <phoneticPr fontId="19"/>
  </si>
  <si>
    <t>２８年次目
↓</t>
    <rPh sb="2" eb="4">
      <t>ネンジ</t>
    </rPh>
    <rPh sb="4" eb="5">
      <t>メ</t>
    </rPh>
    <phoneticPr fontId="19"/>
  </si>
  <si>
    <t>２９年次目
↓</t>
    <rPh sb="2" eb="4">
      <t>ネンジ</t>
    </rPh>
    <rPh sb="4" eb="5">
      <t>メ</t>
    </rPh>
    <phoneticPr fontId="19"/>
  </si>
  <si>
    <t>３０年次目
↓</t>
    <rPh sb="2" eb="4">
      <t>ネンジ</t>
    </rPh>
    <rPh sb="4" eb="5">
      <t>メ</t>
    </rPh>
    <phoneticPr fontId="19"/>
  </si>
  <si>
    <t>最低基準調書★</t>
    <rPh sb="0" eb="2">
      <t>サイテイ</t>
    </rPh>
    <rPh sb="2" eb="4">
      <t>キジュン</t>
    </rPh>
    <rPh sb="4" eb="6">
      <t>チョウショ</t>
    </rPh>
    <phoneticPr fontId="2"/>
  </si>
  <si>
    <t>申請額算出内訳書★</t>
    <rPh sb="0" eb="3">
      <t>シンセイガク</t>
    </rPh>
    <rPh sb="3" eb="5">
      <t>サンシュツ</t>
    </rPh>
    <rPh sb="5" eb="7">
      <t>ウチワケ</t>
    </rPh>
    <rPh sb="7" eb="8">
      <t>ショ</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</si>
  <si>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</si>
  <si>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</si>
  <si>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</si>
  <si>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法　人　名</t>
    <rPh sb="0" eb="1">
      <t>ホウ</t>
    </rPh>
    <rPh sb="2" eb="3">
      <t>ヒト</t>
    </rPh>
    <rPh sb="4" eb="5">
      <t>メイ</t>
    </rPh>
    <phoneticPr fontId="2"/>
  </si>
  <si>
    <t>施　設　名</t>
    <rPh sb="0" eb="1">
      <t>ホドコ</t>
    </rPh>
    <rPh sb="2" eb="3">
      <t>セツ</t>
    </rPh>
    <rPh sb="4" eb="5">
      <t>メイ</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</si>
  <si>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</si>
  <si>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</si>
  <si>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</si>
  <si>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</si>
  <si>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法人認可の状況</t>
    <rPh sb="0" eb="2">
      <t>ホウジン</t>
    </rPh>
    <rPh sb="2" eb="4">
      <t>ニンカ</t>
    </rPh>
    <rPh sb="5" eb="7">
      <t>ジョウキョウ</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</si>
  <si>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</si>
  <si>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</si>
  <si>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</si>
  <si>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</si>
  <si>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日　厚　生　省　第</t>
    <rPh sb="0" eb="1">
      <t>ニチ</t>
    </rPh>
    <rPh sb="2" eb="3">
      <t>アツシ</t>
    </rPh>
    <rPh sb="4" eb="5">
      <t>ショウ</t>
    </rPh>
    <rPh sb="6" eb="7">
      <t>ショウ</t>
    </rPh>
    <rPh sb="8" eb="9">
      <t>ダイ</t>
    </rPh>
    <phoneticPr fontId="2"/>
  </si>
  <si>
    <t>号）</t>
    <rPh sb="0" eb="1">
      <t>ゴウ</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</si>
  <si>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</si>
  <si>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</si>
  <si>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</si>
  <si>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</si>
  <si>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</si>
  <si>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</si>
  <si>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</si>
  <si>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</si>
  <si>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役　　員　　の　　状　　況</t>
    <rPh sb="0" eb="1">
      <t>ヤク</t>
    </rPh>
    <rPh sb="3" eb="4">
      <t>イン</t>
    </rPh>
    <rPh sb="9" eb="10">
      <t>ジョウ</t>
    </rPh>
    <rPh sb="12" eb="13">
      <t>イワン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</si>
  <si>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</si>
  <si>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</si>
  <si>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</si>
  <si>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</si>
  <si>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</si>
  <si>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補助基準額</t>
    <rPh sb="0" eb="2">
      <t>ホジョ</t>
    </rPh>
    <rPh sb="2" eb="4">
      <t>キジュン</t>
    </rPh>
    <rPh sb="4" eb="5">
      <t>ガク</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</si>
  <si>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</si>
  <si>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</si>
  <si>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</si>
  <si>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</si>
  <si>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</si>
  <si>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</si>
  <si>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</si>
  <si>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工程表</t>
    <rPh sb="0" eb="2">
      <t>コウテイ</t>
    </rPh>
    <rPh sb="2" eb="3">
      <t>ヒョウ</t>
    </rPh>
    <phoneticPr fontId="2"/>
  </si>
  <si>
    <t>用　地</t>
    <rPh sb="0" eb="1">
      <t>ヨウ</t>
    </rPh>
    <rPh sb="2" eb="3">
      <t>チ</t>
    </rPh>
    <phoneticPr fontId="2"/>
  </si>
  <si>
    <t>無償贈与確約書</t>
    <rPh sb="0" eb="2">
      <t>ムショウ</t>
    </rPh>
    <rPh sb="2" eb="4">
      <t>ゾウヨ</t>
    </rPh>
    <rPh sb="4" eb="7">
      <t>カクヤクショ</t>
    </rPh>
    <phoneticPr fontId="2"/>
  </si>
  <si>
    <t>用地取得の工程表</t>
    <rPh sb="0" eb="2">
      <t>ヨウチ</t>
    </rPh>
    <rPh sb="2" eb="4">
      <t>シュトク</t>
    </rPh>
    <rPh sb="5" eb="7">
      <t>コウテイ</t>
    </rPh>
    <rPh sb="7" eb="8">
      <t>ヒョウ</t>
    </rPh>
    <phoneticPr fontId="2"/>
  </si>
  <si>
    <t>人員に関する最低基準を満たす根拠資料</t>
    <rPh sb="0" eb="2">
      <t>ジンイン</t>
    </rPh>
    <rPh sb="3" eb="4">
      <t>カン</t>
    </rPh>
    <rPh sb="6" eb="8">
      <t>サイテイ</t>
    </rPh>
    <rPh sb="8" eb="10">
      <t>キジュン</t>
    </rPh>
    <rPh sb="11" eb="12">
      <t>ミ</t>
    </rPh>
    <rPh sb="14" eb="16">
      <t>コンキョ</t>
    </rPh>
    <rPh sb="16" eb="18">
      <t>シリョウ</t>
    </rPh>
    <phoneticPr fontId="2"/>
  </si>
  <si>
    <t>資金計画</t>
    <rPh sb="0" eb="2">
      <t>シキン</t>
    </rPh>
    <rPh sb="2" eb="4">
      <t>ケイカク</t>
    </rPh>
    <phoneticPr fontId="2"/>
  </si>
  <si>
    <t>残高証明書</t>
    <rPh sb="0" eb="2">
      <t>ザンダカ</t>
    </rPh>
    <rPh sb="2" eb="5">
      <t>ショウメイショ</t>
    </rPh>
    <phoneticPr fontId="2"/>
  </si>
  <si>
    <t>建設資金確認書類</t>
    <rPh sb="0" eb="2">
      <t>ケンセツ</t>
    </rPh>
    <rPh sb="2" eb="4">
      <t>シキン</t>
    </rPh>
    <rPh sb="4" eb="6">
      <t>カクニン</t>
    </rPh>
    <rPh sb="6" eb="8">
      <t>ショルイ</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</si>
  <si>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</si>
  <si>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償還財源確認書類</t>
    <rPh sb="0" eb="2">
      <t>ショウカン</t>
    </rPh>
    <rPh sb="2" eb="4">
      <t>ザイゲン</t>
    </rPh>
    <rPh sb="4" eb="6">
      <t>カクニン</t>
    </rPh>
    <rPh sb="6" eb="8">
      <t>ショルイ</t>
    </rPh>
    <phoneticPr fontId="2"/>
  </si>
  <si>
    <t>◎</t>
    <phoneticPr fontId="2"/>
  </si>
  <si>
    <t>○</t>
    <phoneticPr fontId="2"/>
  </si>
  <si>
    <t>○</t>
    <phoneticPr fontId="2"/>
  </si>
  <si>
    <t>◎</t>
    <phoneticPr fontId="2"/>
  </si>
  <si>
    <t>◎</t>
    <phoneticPr fontId="2"/>
  </si>
  <si>
    <t>ア</t>
    <phoneticPr fontId="2"/>
  </si>
  <si>
    <t>③</t>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</si>
  <si>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</si>
  <si>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</si>
  <si>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</si>
  <si>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</si>
  <si>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</si>
  <si>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</si>
  <si>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</si>
  <si>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</si>
  <si>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</si>
  <si>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</si>
  <si>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</si>
  <si>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</si>
  <si>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</si>
  <si>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</si>
  <si>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</si>
  <si>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理事　９</t>
    <rPh sb="1" eb="3">
      <t>リジ</t>
    </rPh>
    <phoneticPr fontId="2"/>
  </si>
  <si>
    <t>　理事　10</t>
    <rPh sb="1" eb="3">
      <t>リジ</t>
    </rPh>
    <phoneticPr fontId="2"/>
  </si>
  <si>
    <t>　監事　１</t>
    <rPh sb="1" eb="3">
      <t>カンジ</t>
    </rPh>
    <phoneticPr fontId="2"/>
  </si>
  <si>
    <t>造</t>
    <rPh sb="0" eb="1">
      <t>ゾウ</t>
    </rPh>
    <phoneticPr fontId="2"/>
  </si>
  <si>
    <t>　　□見積書（建物・備品・設計監理等。設計監理料については国土交通省の算出方式も提出）　</t>
    <rPh sb="3" eb="6">
      <t>ミツモリショ</t>
    </rPh>
    <rPh sb="7" eb="9">
      <t>タテモノ</t>
    </rPh>
    <rPh sb="10" eb="12">
      <t>ビヒン</t>
    </rPh>
    <rPh sb="13" eb="15">
      <t>セッケイ</t>
    </rPh>
    <rPh sb="15" eb="17">
      <t>カンリ</t>
    </rPh>
    <rPh sb="17" eb="18">
      <t>トウ</t>
    </rPh>
    <rPh sb="19" eb="21">
      <t>セッケイ</t>
    </rPh>
    <rPh sb="21" eb="23">
      <t>カンリ</t>
    </rPh>
    <rPh sb="23" eb="24">
      <t>リョウ</t>
    </rPh>
    <rPh sb="29" eb="31">
      <t>コクド</t>
    </rPh>
    <rPh sb="31" eb="34">
      <t>コウツウショウ</t>
    </rPh>
    <rPh sb="35" eb="37">
      <t>サンシュツ</t>
    </rPh>
    <rPh sb="37" eb="39">
      <t>ホウシキ</t>
    </rPh>
    <rPh sb="40" eb="42">
      <t>テイシュツ</t>
    </rPh>
    <phoneticPr fontId="2"/>
  </si>
  <si>
    <t>　　　　　　　　　　　　　　　　㎡</t>
    <phoneticPr fontId="2"/>
  </si>
  <si>
    <t>　□市街化調整区域--</t>
    <rPh sb="2" eb="5">
      <t>シガイカ</t>
    </rPh>
    <rPh sb="5" eb="7">
      <t>チョウセイ</t>
    </rPh>
    <rPh sb="7" eb="9">
      <t>クイキ</t>
    </rPh>
    <phoneticPr fontId="2"/>
  </si>
  <si>
    <t>事　　業　　費　　　　　　（円）</t>
    <rPh sb="0" eb="7">
      <t>ジギョウヒ</t>
    </rPh>
    <rPh sb="14" eb="15">
      <t>エン</t>
    </rPh>
    <phoneticPr fontId="2"/>
  </si>
  <si>
    <t>資　 金　 内　 訳　　　　　　　　（円）</t>
    <rPh sb="0" eb="4">
      <t>シキン</t>
    </rPh>
    <rPh sb="6" eb="10">
      <t>ウチワケ</t>
    </rPh>
    <rPh sb="19" eb="20">
      <t>エン</t>
    </rPh>
    <phoneticPr fontId="2"/>
  </si>
  <si>
    <t>※1</t>
    <phoneticPr fontId="2"/>
  </si>
  <si>
    <t>・予備費</t>
    <rPh sb="1" eb="4">
      <t>ヨビヒ</t>
    </rPh>
    <phoneticPr fontId="2"/>
  </si>
  <si>
    <t>※2</t>
    <phoneticPr fontId="2"/>
  </si>
  <si>
    <t>※2</t>
  </si>
  <si>
    <t>初年度事業費の１ヶ月分以上を計上すること。</t>
    <rPh sb="0" eb="3">
      <t>ショネンド</t>
    </rPh>
    <rPh sb="3" eb="6">
      <t>ジギョウヒ</t>
    </rPh>
    <rPh sb="9" eb="13">
      <t>ゲツブンイジョウ</t>
    </rPh>
    <rPh sb="14" eb="16">
      <t>ケイジョウ</t>
    </rPh>
    <phoneticPr fontId="2"/>
  </si>
  <si>
    <t>管理費収入等</t>
    <rPh sb="0" eb="3">
      <t>カンリヒ</t>
    </rPh>
    <rPh sb="3" eb="5">
      <t>シュウニュウ</t>
    </rPh>
    <rPh sb="5" eb="6">
      <t>トウ</t>
    </rPh>
    <phoneticPr fontId="2"/>
  </si>
  <si>
    <t>福祉医療機構</t>
    <rPh sb="0" eb="2">
      <t>フクシ</t>
    </rPh>
    <rPh sb="2" eb="4">
      <t>イリョウ</t>
    </rPh>
    <rPh sb="4" eb="6">
      <t>キコウ</t>
    </rPh>
    <phoneticPr fontId="2"/>
  </si>
  <si>
    <t>市中銀行</t>
    <rPh sb="0" eb="2">
      <t>シチュウ</t>
    </rPh>
    <rPh sb="2" eb="4">
      <t>ギンコウ</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</si>
  <si>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</si>
  <si>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</si>
  <si>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「経常活動収支差額」に「事業活動外収支差額」を加えた額を計上すること。</t>
    <rPh sb="23" eb="24">
      <t>クワ</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</si>
  <si>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</si>
  <si>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必須添付書類</t>
    <rPh sb="4" eb="6">
      <t>ヒッス</t>
    </rPh>
    <rPh sb="6" eb="8">
      <t>テンプ</t>
    </rPh>
    <rPh sb="8" eb="10">
      <t>ショルイ</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</si>
  <si>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</si>
  <si>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</si>
  <si>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</si>
  <si>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</si>
  <si>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</si>
  <si>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</si>
  <si>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</si>
  <si>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財　源　内　訳　　　　　（円）</t>
    <rPh sb="0" eb="1">
      <t>ザイ</t>
    </rPh>
    <rPh sb="2" eb="3">
      <t>ミナモト</t>
    </rPh>
    <rPh sb="4" eb="5">
      <t>ナイ</t>
    </rPh>
    <rPh sb="6" eb="7">
      <t>ヤク</t>
    </rPh>
    <rPh sb="13" eb="14">
      <t>エン</t>
    </rPh>
    <phoneticPr fontId="2"/>
  </si>
  <si>
    <t>設置者負担金</t>
    <rPh sb="0" eb="3">
      <t>セッチシャ</t>
    </rPh>
    <rPh sb="3" eb="5">
      <t>フタン</t>
    </rPh>
    <rPh sb="5" eb="6">
      <t>キン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</si>
  <si>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</si>
  <si>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</si>
  <si>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償還財源　　　　　　　　　　　　　　　　　　（円）</t>
    <rPh sb="0" eb="2">
      <t>ショウカン</t>
    </rPh>
    <rPh sb="2" eb="4">
      <t>ザイゲン</t>
    </rPh>
    <rPh sb="23" eb="24">
      <t>エン</t>
    </rPh>
    <phoneticPr fontId="2"/>
  </si>
  <si>
    <t>年目</t>
    <rPh sb="0" eb="2">
      <t>ネンメ</t>
    </rPh>
    <phoneticPr fontId="2"/>
  </si>
  <si>
    <t>協議メモ</t>
    <rPh sb="0" eb="2">
      <t>キョウギ</t>
    </rPh>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</si>
  <si>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</si>
  <si>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</si>
  <si>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</si>
  <si>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</si>
  <si>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</si>
  <si>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</si>
  <si>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</si>
  <si>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</si>
  <si>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</si>
  <si>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</si>
  <si>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</si>
  <si>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</si>
  <si>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</si>
  <si>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</si>
  <si>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</si>
  <si>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</si>
  <si>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</si>
  <si>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</si>
  <si>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</si>
  <si>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</si>
  <si>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</si>
  <si>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</si>
  <si>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</si>
  <si>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</si>
  <si>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</si>
  <si>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</si>
  <si>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</si>
  <si>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</si>
  <si>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基本財産</t>
    <rPh sb="0" eb="2">
      <t>キホン</t>
    </rPh>
    <rPh sb="2" eb="4">
      <t>ザイサン</t>
    </rPh>
    <phoneticPr fontId="2"/>
  </si>
  <si>
    <t>土地</t>
    <rPh sb="0" eb="2">
      <t>トチ</t>
    </rPh>
    <phoneticPr fontId="2"/>
  </si>
  <si>
    <t>現金</t>
    <rPh sb="0" eb="2">
      <t>ゲンキン</t>
    </rPh>
    <phoneticPr fontId="2"/>
  </si>
  <si>
    <t>運用財産</t>
    <rPh sb="0" eb="2">
      <t>ウンヨウ</t>
    </rPh>
    <rPh sb="2" eb="4">
      <t>ザイサン</t>
    </rPh>
    <phoneticPr fontId="2"/>
  </si>
  <si>
    <t>運転資金</t>
    <rPh sb="0" eb="2">
      <t>ウンテン</t>
    </rPh>
    <rPh sb="2" eb="4">
      <t>シキン</t>
    </rPh>
    <phoneticPr fontId="2"/>
  </si>
  <si>
    <t>その他</t>
    <rPh sb="2" eb="3">
      <t>タ</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</si>
  <si>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</si>
  <si>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</si>
  <si>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</si>
  <si>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</si>
  <si>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</si>
  <si>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</si>
  <si>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t>
    <phoneticPr fontId="2"/>
  </si>
  <si>
    <t>補助金</t>
    <rPh sb="0" eb="3">
      <t>ホジョキン</t>
    </rPh>
    <phoneticPr fontId="2"/>
  </si>
  <si>
    <t>運　転　資　金</t>
    <rPh sb="0" eb="1">
      <t>ウン</t>
    </rPh>
    <rPh sb="2" eb="3">
      <t>テン</t>
    </rPh>
    <rPh sb="4" eb="5">
      <t>シ</t>
    </rPh>
    <rPh sb="6" eb="7">
      <t>キン</t>
    </rPh>
    <phoneticPr fontId="2"/>
  </si>
  <si>
    <t>そ　　の　　他</t>
    <rPh sb="6" eb="7">
      <t>タ</t>
    </rPh>
    <phoneticPr fontId="2"/>
  </si>
  <si>
    <t>事業の収支予想表（整備後３年間以上）</t>
    <rPh sb="0" eb="2">
      <t>ジギョウ</t>
    </rPh>
    <rPh sb="3" eb="5">
      <t>シュウシ</t>
    </rPh>
    <rPh sb="5" eb="7">
      <t>ヨソウ</t>
    </rPh>
    <rPh sb="7" eb="8">
      <t>ヒョウ</t>
    </rPh>
    <rPh sb="13" eb="15">
      <t>ネンカン</t>
    </rPh>
    <rPh sb="15" eb="17">
      <t>イジョウ</t>
    </rPh>
    <phoneticPr fontId="2"/>
  </si>
  <si>
    <t>年間事業費</t>
    <rPh sb="0" eb="2">
      <t>ネンカン</t>
    </rPh>
    <rPh sb="2" eb="5">
      <t>ジギョウヒ</t>
    </rPh>
    <phoneticPr fontId="2"/>
  </si>
  <si>
    <t>自己資金</t>
    <rPh sb="0" eb="2">
      <t>ジコ</t>
    </rPh>
    <rPh sb="2" eb="4">
      <t>シキン</t>
    </rPh>
    <phoneticPr fontId="2"/>
  </si>
  <si>
    <t>合計</t>
    <rPh sb="0" eb="2">
      <t>ゴウケイ</t>
    </rPh>
    <phoneticPr fontId="2"/>
  </si>
  <si>
    <t>寄　附　予　定　者　名</t>
    <rPh sb="0" eb="1">
      <t>キ</t>
    </rPh>
    <rPh sb="2" eb="3">
      <t>フ</t>
    </rPh>
    <rPh sb="4" eb="5">
      <t>ヨ</t>
    </rPh>
    <rPh sb="6" eb="7">
      <t>サダム</t>
    </rPh>
    <rPh sb="8" eb="9">
      <t>モノ</t>
    </rPh>
    <rPh sb="10" eb="11">
      <t>メイ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</si>
  <si>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</si>
  <si>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</si>
  <si>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</si>
  <si>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</si>
  <si>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</si>
  <si>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</si>
  <si>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</si>
  <si>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</si>
  <si>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</si>
  <si>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</si>
  <si>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t>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</si>
  <si>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</si>
  <si>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</si>
  <si>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</si>
  <si>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t>
    <phoneticPr fontId="2"/>
  </si>
  <si>
    <t>（記入上の注意事項）</t>
    <rPh sb="1" eb="3">
      <t>キニュウ</t>
    </rPh>
    <rPh sb="3" eb="4">
      <t>ジョウ</t>
    </rPh>
    <rPh sb="5" eb="7">
      <t>チュウイ</t>
    </rPh>
    <rPh sb="7" eb="9">
      <t>ジコウ</t>
    </rPh>
    <phoneticPr fontId="2"/>
  </si>
  <si>
    <t>担当者（法人窓口）</t>
    <rPh sb="0" eb="3">
      <t>タントウシャ</t>
    </rPh>
    <rPh sb="4" eb="6">
      <t>ホウジン</t>
    </rPh>
    <rPh sb="6" eb="8">
      <t>マドグチ</t>
    </rPh>
    <phoneticPr fontId="2"/>
  </si>
  <si>
    <t>FAX</t>
    <phoneticPr fontId="2"/>
  </si>
  <si>
    <t>Eメール</t>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</si>
  <si>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</si>
  <si>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</si>
  <si>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</si>
  <si>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</si>
  <si>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</si>
  <si>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</si>
  <si>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</si>
  <si>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事業計画書（1-1）</t>
    <rPh sb="0" eb="2">
      <t>ジギョウ</t>
    </rPh>
    <rPh sb="2" eb="5">
      <t>ケイカクショ</t>
    </rPh>
    <phoneticPr fontId="2"/>
  </si>
  <si>
    <t>２　用地</t>
    <rPh sb="2" eb="4">
      <t>ヨウチ</t>
    </rPh>
    <phoneticPr fontId="2"/>
  </si>
  <si>
    <t>所在地</t>
    <rPh sb="0" eb="3">
      <t>ショザイチ</t>
    </rPh>
    <phoneticPr fontId="2"/>
  </si>
  <si>
    <t>面積</t>
    <rPh sb="0" eb="2">
      <t>メンセキ</t>
    </rPh>
    <phoneticPr fontId="2"/>
  </si>
  <si>
    <t>合計面積</t>
    <rPh sb="0" eb="2">
      <t>ゴウケイ</t>
    </rPh>
    <rPh sb="2" eb="4">
      <t>メンセキ</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</si>
  <si>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</si>
  <si>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付近見取図</t>
    <rPh sb="0" eb="2">
      <t>フキン</t>
    </rPh>
    <rPh sb="2" eb="5">
      <t>ミトリズ</t>
    </rPh>
    <phoneticPr fontId="2"/>
  </si>
  <si>
    <t>地籍図・登記事項証明書</t>
    <rPh sb="0" eb="2">
      <t>チセキ</t>
    </rPh>
    <rPh sb="2" eb="3">
      <t>ズ</t>
    </rPh>
    <rPh sb="4" eb="6">
      <t>トウキ</t>
    </rPh>
    <rPh sb="6" eb="8">
      <t>ジコウ</t>
    </rPh>
    <rPh sb="8" eb="11">
      <t>ショウメイショ</t>
    </rPh>
    <phoneticPr fontId="2"/>
  </si>
  <si>
    <t>３　建物</t>
    <rPh sb="2" eb="4">
      <t>タテモノ</t>
    </rPh>
    <phoneticPr fontId="2"/>
  </si>
  <si>
    <t>見積書</t>
    <rPh sb="0" eb="3">
      <t>ミツモリショ</t>
    </rPh>
    <phoneticPr fontId="2"/>
  </si>
  <si>
    <t>５　資金計画</t>
    <rPh sb="2" eb="4">
      <t>シキン</t>
    </rPh>
    <rPh sb="4" eb="6">
      <t>ケイカク</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</si>
  <si>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</si>
  <si>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</si>
  <si>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t>
    <phoneticPr fontId="2"/>
  </si>
  <si>
    <t>農林水産課との農業振興地域解除についての協議結果　★</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</si>
  <si>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地元地区（町内会等）に対して行った説明会の協議録及び地元地区（町内会等）の代表者（町内会長等）の同意書</t>
    <rPh sb="0" eb="2">
      <t>ジモト</t>
    </rPh>
    <rPh sb="2" eb="4">
      <t>チク</t>
    </rPh>
    <rPh sb="5" eb="7">
      <t>チョウナイ</t>
    </rPh>
    <rPh sb="7" eb="8">
      <t>カイ</t>
    </rPh>
    <rPh sb="8" eb="9">
      <t>ナド</t>
    </rPh>
    <rPh sb="11" eb="12">
      <t>タイ</t>
    </rPh>
    <rPh sb="14" eb="15">
      <t>オコナ</t>
    </rPh>
    <rPh sb="17" eb="20">
      <t>セツメイカイ</t>
    </rPh>
    <rPh sb="21" eb="23">
      <t>キョウギ</t>
    </rPh>
    <rPh sb="23" eb="24">
      <t>ロク</t>
    </rPh>
    <rPh sb="24" eb="25">
      <t>オヨ</t>
    </rPh>
    <rPh sb="26" eb="28">
      <t>ジモト</t>
    </rPh>
    <rPh sb="28" eb="30">
      <t>チク</t>
    </rPh>
    <rPh sb="31" eb="33">
      <t>チョウナイ</t>
    </rPh>
    <rPh sb="33" eb="34">
      <t>カイ</t>
    </rPh>
    <rPh sb="34" eb="35">
      <t>ナド</t>
    </rPh>
    <rPh sb="37" eb="40">
      <t>ダイヒョウシャ</t>
    </rPh>
    <rPh sb="41" eb="43">
      <t>チョウナイ</t>
    </rPh>
    <rPh sb="43" eb="45">
      <t>カイチョウ</t>
    </rPh>
    <rPh sb="45" eb="46">
      <t>ナド</t>
    </rPh>
    <rPh sb="48" eb="51">
      <t>ドウイショ</t>
    </rPh>
    <phoneticPr fontId="2"/>
  </si>
  <si>
    <t>隣接地区（町内会等）に対して行った説明会の協議録
（建設予定地の位置及び周辺の状況等によって必要性を判断する）</t>
    <rPh sb="0" eb="2">
      <t>リンセツ</t>
    </rPh>
    <rPh sb="2" eb="4">
      <t>チク</t>
    </rPh>
    <rPh sb="5" eb="7">
      <t>チョウナイ</t>
    </rPh>
    <rPh sb="7" eb="8">
      <t>カイ</t>
    </rPh>
    <rPh sb="8" eb="9">
      <t>ナド</t>
    </rPh>
    <rPh sb="11" eb="12">
      <t>タイ</t>
    </rPh>
    <rPh sb="14" eb="15">
      <t>オコナ</t>
    </rPh>
    <rPh sb="17" eb="20">
      <t>セツメイカイ</t>
    </rPh>
    <rPh sb="21" eb="23">
      <t>キョウギ</t>
    </rPh>
    <rPh sb="23" eb="24">
      <t>ロク</t>
    </rPh>
    <rPh sb="26" eb="28">
      <t>ケンセツ</t>
    </rPh>
    <rPh sb="28" eb="31">
      <t>ヨテイチ</t>
    </rPh>
    <rPh sb="32" eb="34">
      <t>イチ</t>
    </rPh>
    <rPh sb="34" eb="35">
      <t>オヨ</t>
    </rPh>
    <rPh sb="36" eb="38">
      <t>シュウヘン</t>
    </rPh>
    <rPh sb="39" eb="41">
      <t>ジョウキョウ</t>
    </rPh>
    <rPh sb="41" eb="42">
      <t>ナド</t>
    </rPh>
    <rPh sb="46" eb="49">
      <t>ヒツヨウセイ</t>
    </rPh>
    <rPh sb="50" eb="52">
      <t>ハンダン</t>
    </rPh>
    <phoneticPr fontId="2"/>
  </si>
  <si>
    <t>建築指導課又は確認検査機関との建築確認等についての協議結果★</t>
    <rPh sb="0" eb="2">
      <t>ケンチク</t>
    </rPh>
    <rPh sb="2" eb="4">
      <t>シドウ</t>
    </rPh>
    <rPh sb="4" eb="5">
      <t>カ</t>
    </rPh>
    <rPh sb="5" eb="6">
      <t>マタ</t>
    </rPh>
    <rPh sb="7" eb="9">
      <t>カクニン</t>
    </rPh>
    <rPh sb="9" eb="11">
      <t>ケンサ</t>
    </rPh>
    <rPh sb="11" eb="13">
      <t>キカン</t>
    </rPh>
    <rPh sb="15" eb="17">
      <t>ケンチク</t>
    </rPh>
    <rPh sb="17" eb="19">
      <t>カクニン</t>
    </rPh>
    <rPh sb="19" eb="20">
      <t>ナド</t>
    </rPh>
    <rPh sb="25" eb="27">
      <t>キョウギ</t>
    </rPh>
    <rPh sb="27" eb="29">
      <t>ケッカ</t>
    </rPh>
    <phoneticPr fontId="2"/>
  </si>
  <si>
    <t>消防局等との消防設備等についての協議結果★</t>
    <rPh sb="0" eb="2">
      <t>ショウボウ</t>
    </rPh>
    <rPh sb="2" eb="3">
      <t>キョク</t>
    </rPh>
    <rPh sb="3" eb="4">
      <t>ナド</t>
    </rPh>
    <rPh sb="6" eb="8">
      <t>ショウボウ</t>
    </rPh>
    <rPh sb="8" eb="10">
      <t>セツビ</t>
    </rPh>
    <rPh sb="10" eb="11">
      <t>ナド</t>
    </rPh>
    <rPh sb="16" eb="18">
      <t>キョウギ</t>
    </rPh>
    <rPh sb="18" eb="20">
      <t>ケッカ</t>
    </rPh>
    <phoneticPr fontId="2"/>
  </si>
  <si>
    <t>　　□地元地区（町内会等）に対して行った説明会の協議録及び地元地区（町内会等）の代表者（町内会長等）の同意書</t>
    <rPh sb="3" eb="5">
      <t>ジモト</t>
    </rPh>
    <rPh sb="5" eb="7">
      <t>チク</t>
    </rPh>
    <rPh sb="8" eb="12">
      <t>チョウナイカイナド</t>
    </rPh>
    <rPh sb="14" eb="15">
      <t>タイ</t>
    </rPh>
    <rPh sb="17" eb="18">
      <t>オコナ</t>
    </rPh>
    <rPh sb="20" eb="23">
      <t>セツメイカイ</t>
    </rPh>
    <rPh sb="24" eb="26">
      <t>キョウギ</t>
    </rPh>
    <rPh sb="26" eb="27">
      <t>ロク</t>
    </rPh>
    <rPh sb="27" eb="28">
      <t>オヨ</t>
    </rPh>
    <rPh sb="29" eb="31">
      <t>ジモト</t>
    </rPh>
    <rPh sb="31" eb="33">
      <t>チク</t>
    </rPh>
    <rPh sb="34" eb="38">
      <t>チョウナイカイナド</t>
    </rPh>
    <rPh sb="40" eb="43">
      <t>ダイヒョウシャ</t>
    </rPh>
    <rPh sb="44" eb="49">
      <t>チョウナイカイチョウナド</t>
    </rPh>
    <rPh sb="51" eb="54">
      <t>ドウイショ</t>
    </rPh>
    <phoneticPr fontId="2"/>
  </si>
  <si>
    <t>　　□隣接地区（町内会等）に対して行った説明会の協議録</t>
    <rPh sb="3" eb="5">
      <t>リンセツ</t>
    </rPh>
    <rPh sb="5" eb="7">
      <t>チク</t>
    </rPh>
    <rPh sb="8" eb="12">
      <t>チョウナイカイナド</t>
    </rPh>
    <rPh sb="14" eb="15">
      <t>タイ</t>
    </rPh>
    <rPh sb="17" eb="18">
      <t>オコナ</t>
    </rPh>
    <rPh sb="20" eb="23">
      <t>セツメイカイ</t>
    </rPh>
    <rPh sb="24" eb="26">
      <t>キョウギ</t>
    </rPh>
    <rPh sb="26" eb="27">
      <t>ロク</t>
    </rPh>
    <phoneticPr fontId="2"/>
  </si>
  <si>
    <t>　　□建築指導課又は確認検査機関との建築確認等についての協議結果</t>
    <rPh sb="3" eb="5">
      <t>ケンチク</t>
    </rPh>
    <rPh sb="5" eb="7">
      <t>シドウ</t>
    </rPh>
    <rPh sb="7" eb="8">
      <t>カ</t>
    </rPh>
    <rPh sb="8" eb="9">
      <t>マタ</t>
    </rPh>
    <rPh sb="10" eb="12">
      <t>カクニン</t>
    </rPh>
    <rPh sb="12" eb="14">
      <t>ケンサ</t>
    </rPh>
    <rPh sb="14" eb="16">
      <t>キカン</t>
    </rPh>
    <rPh sb="18" eb="20">
      <t>ケンチク</t>
    </rPh>
    <rPh sb="20" eb="22">
      <t>カクニン</t>
    </rPh>
    <rPh sb="22" eb="23">
      <t>ナド</t>
    </rPh>
    <rPh sb="28" eb="30">
      <t>キョウギ</t>
    </rPh>
    <rPh sb="30" eb="32">
      <t>ケッカ</t>
    </rPh>
    <phoneticPr fontId="2"/>
  </si>
  <si>
    <t>　　□消防局等との消防設備等についての協議結果</t>
    <rPh sb="3" eb="5">
      <t>ショウボウ</t>
    </rPh>
    <rPh sb="5" eb="6">
      <t>キョク</t>
    </rPh>
    <rPh sb="6" eb="7">
      <t>ナド</t>
    </rPh>
    <rPh sb="9" eb="11">
      <t>ショウボウ</t>
    </rPh>
    <rPh sb="11" eb="13">
      <t>セツビ</t>
    </rPh>
    <rPh sb="13" eb="14">
      <t>ナド</t>
    </rPh>
    <rPh sb="19" eb="21">
      <t>キョウギ</t>
    </rPh>
    <rPh sb="21" eb="23">
      <t>ケッカ</t>
    </rPh>
    <phoneticPr fontId="2"/>
  </si>
  <si>
    <t>基準額</t>
    <rPh sb="0" eb="2">
      <t>キジュン</t>
    </rPh>
    <rPh sb="2" eb="3">
      <t>ガク</t>
    </rPh>
    <phoneticPr fontId="2"/>
  </si>
  <si>
    <t>解体撤去</t>
    <rPh sb="0" eb="2">
      <t>カイタイ</t>
    </rPh>
    <rPh sb="2" eb="4">
      <t>テッキョ</t>
    </rPh>
    <phoneticPr fontId="2"/>
  </si>
  <si>
    <t>←千円単位で入力</t>
    <rPh sb="1" eb="3">
      <t>センエン</t>
    </rPh>
    <rPh sb="3" eb="5">
      <t>タンイ</t>
    </rPh>
    <rPh sb="6" eb="8">
      <t>ニュウリョク</t>
    </rPh>
    <phoneticPr fontId="19"/>
  </si>
  <si>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19"/>
  </si>
  <si>
    <t>※　整備後の定員は、既存定員以上とすること。</t>
    <rPh sb="2" eb="4">
      <t>セイビ</t>
    </rPh>
    <rPh sb="4" eb="5">
      <t>ゴ</t>
    </rPh>
    <rPh sb="6" eb="8">
      <t>テイイン</t>
    </rPh>
    <rPh sb="10" eb="12">
      <t>キゾン</t>
    </rPh>
    <rPh sb="12" eb="14">
      <t>テイイン</t>
    </rPh>
    <rPh sb="14" eb="16">
      <t>イジョウ</t>
    </rPh>
    <phoneticPr fontId="2"/>
  </si>
  <si>
    <t>保育所</t>
    <rPh sb="0" eb="2">
      <t>ホイク</t>
    </rPh>
    <rPh sb="2" eb="3">
      <t>ジョ</t>
    </rPh>
    <phoneticPr fontId="2"/>
  </si>
  <si>
    <t>幼稚園</t>
    <rPh sb="0" eb="3">
      <t>ヨウチエン</t>
    </rPh>
    <phoneticPr fontId="2"/>
  </si>
  <si>
    <t>補助基準額の算定</t>
    <rPh sb="0" eb="2">
      <t>ホジョ</t>
    </rPh>
    <rPh sb="2" eb="4">
      <t>キジュン</t>
    </rPh>
    <rPh sb="4" eb="5">
      <t>ガク</t>
    </rPh>
    <rPh sb="6" eb="8">
      <t>サンテイ</t>
    </rPh>
    <phoneticPr fontId="2"/>
  </si>
  <si>
    <t>基金補助額　（県費）
H　　　　　　　　　円</t>
    <rPh sb="0" eb="2">
      <t>キキン</t>
    </rPh>
    <rPh sb="2" eb="4">
      <t>ホジョ</t>
    </rPh>
    <rPh sb="4" eb="5">
      <t>ガク</t>
    </rPh>
    <rPh sb="7" eb="8">
      <t>ケン</t>
    </rPh>
    <rPh sb="8" eb="9">
      <t>ヒ</t>
    </rPh>
    <rPh sb="21" eb="22">
      <t>エン</t>
    </rPh>
    <phoneticPr fontId="2"/>
  </si>
  <si>
    <t>市費補助額
I　　　　　円</t>
    <rPh sb="0" eb="2">
      <t>シヒ</t>
    </rPh>
    <rPh sb="2" eb="4">
      <t>ホジョ</t>
    </rPh>
    <rPh sb="4" eb="5">
      <t>ガク</t>
    </rPh>
    <rPh sb="12" eb="13">
      <t>エン</t>
    </rPh>
    <phoneticPr fontId="2"/>
  </si>
  <si>
    <t>補助額合計
Ｊ　　　　円</t>
    <rPh sb="0" eb="2">
      <t>ホジョ</t>
    </rPh>
    <rPh sb="2" eb="3">
      <t>ガク</t>
    </rPh>
    <rPh sb="3" eb="5">
      <t>ゴウケイ</t>
    </rPh>
    <rPh sb="11" eb="12">
      <t>エン</t>
    </rPh>
    <phoneticPr fontId="2"/>
  </si>
  <si>
    <t>単価</t>
    <rPh sb="0" eb="2">
      <t>タンカ</t>
    </rPh>
    <phoneticPr fontId="2"/>
  </si>
  <si>
    <t>Ｂ（≦Ａ）円</t>
    <rPh sb="5" eb="6">
      <t>エン</t>
    </rPh>
    <phoneticPr fontId="2"/>
  </si>
  <si>
    <t>Ｃ円</t>
    <rPh sb="1" eb="2">
      <t>エン</t>
    </rPh>
    <phoneticPr fontId="2"/>
  </si>
  <si>
    <t>Ｄ（＝Ａ-Ｃ）円</t>
    <rPh sb="7" eb="8">
      <t>エン</t>
    </rPh>
    <phoneticPr fontId="2"/>
  </si>
  <si>
    <t>F円</t>
    <rPh sb="1" eb="2">
      <t>エン</t>
    </rPh>
    <phoneticPr fontId="2"/>
  </si>
  <si>
    <t>G円</t>
    <rPh sb="1" eb="2">
      <t>エン</t>
    </rPh>
    <phoneticPr fontId="2"/>
  </si>
  <si>
    <r>
      <t>H1（G×2</t>
    </r>
    <r>
      <rPr>
        <sz val="11"/>
        <rFont val="ＭＳ Ｐゴシック"/>
        <family val="3"/>
        <charset val="128"/>
      </rPr>
      <t>/</t>
    </r>
    <r>
      <rPr>
        <sz val="11"/>
        <rFont val="ＭＳ Ｐゴシック"/>
        <family val="3"/>
        <charset val="128"/>
      </rPr>
      <t>3</t>
    </r>
    <r>
      <rPr>
        <sz val="11"/>
        <rFont val="ＭＳ Ｐゴシック"/>
        <family val="3"/>
        <charset val="128"/>
      </rPr>
      <t>）</t>
    </r>
    <phoneticPr fontId="2"/>
  </si>
  <si>
    <t>H2（（Ｇ×1/2）</t>
    <phoneticPr fontId="2"/>
  </si>
  <si>
    <r>
      <t>I1(G×1/12</t>
    </r>
    <r>
      <rPr>
        <sz val="11"/>
        <rFont val="ＭＳ Ｐゴシック"/>
        <family val="3"/>
        <charset val="128"/>
      </rPr>
      <t>）</t>
    </r>
    <phoneticPr fontId="2"/>
  </si>
  <si>
    <r>
      <t>I2(G×1/4）</t>
    </r>
    <r>
      <rPr>
        <sz val="11"/>
        <rFont val="ＭＳ Ｐゴシック"/>
        <family val="3"/>
        <charset val="128"/>
      </rPr>
      <t/>
    </r>
    <phoneticPr fontId="2"/>
  </si>
  <si>
    <t>J（Ｈ＋Ｉ）円</t>
    <rPh sb="6" eb="7">
      <t>エン</t>
    </rPh>
    <phoneticPr fontId="2"/>
  </si>
  <si>
    <t>－</t>
    <phoneticPr fontId="2"/>
  </si>
  <si>
    <t>(2)　Ｅ欄には，Ｂ欄の額とＤ欄の額を比較して少ない方の額を記入すること。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</si>
  <si>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(3)　G欄には，E欄の額とF欄の額を比較して少ない方の額を記入すること。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</si>
  <si>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(4)　H欄には，G欄の額に2/3を乗じた額を記入すること。(小数点以下は切り捨て。）</t>
    <rPh sb="5" eb="6">
      <t>ラン</t>
    </rPh>
    <rPh sb="10" eb="11">
      <t>ラン</t>
    </rPh>
    <rPh sb="12" eb="13">
      <t>ガク</t>
    </rPh>
    <rPh sb="18" eb="19">
      <t>ジョウ</t>
    </rPh>
    <rPh sb="21" eb="22">
      <t>ガク</t>
    </rPh>
    <rPh sb="23" eb="25">
      <t>キニュウ</t>
    </rPh>
    <rPh sb="31" eb="34">
      <t>ショウスウテン</t>
    </rPh>
    <rPh sb="34" eb="36">
      <t>イカ</t>
    </rPh>
    <rPh sb="37" eb="38">
      <t>キ</t>
    </rPh>
    <rPh sb="39" eb="40">
      <t>ス</t>
    </rPh>
    <phoneticPr fontId="2"/>
  </si>
  <si>
    <t>(5)　I欄には，G欄の額に1/12を乗じた額を記入すること。(小数点以下は切り捨て。）</t>
    <rPh sb="5" eb="6">
      <t>ラン</t>
    </rPh>
    <rPh sb="10" eb="11">
      <t>ラン</t>
    </rPh>
    <rPh sb="12" eb="13">
      <t>ガク</t>
    </rPh>
    <rPh sb="19" eb="20">
      <t>ジョウ</t>
    </rPh>
    <rPh sb="22" eb="23">
      <t>ガク</t>
    </rPh>
    <rPh sb="24" eb="26">
      <t>キニュウ</t>
    </rPh>
    <rPh sb="32" eb="35">
      <t>ショウスウテン</t>
    </rPh>
    <rPh sb="35" eb="37">
      <t>イカ</t>
    </rPh>
    <rPh sb="38" eb="39">
      <t>キ</t>
    </rPh>
    <rPh sb="40" eb="41">
      <t>ス</t>
    </rPh>
    <phoneticPr fontId="2"/>
  </si>
  <si>
    <t>仮設設備</t>
    <rPh sb="0" eb="2">
      <t>カセツ</t>
    </rPh>
    <rPh sb="2" eb="4">
      <t>セツビ</t>
    </rPh>
    <phoneticPr fontId="2"/>
  </si>
  <si>
    <r>
      <rPr>
        <b/>
        <sz val="10.5"/>
        <color indexed="36"/>
        <rFont val="ＭＳ Ｐ明朝"/>
        <family val="1"/>
        <charset val="128"/>
      </rPr>
      <t>【保育所】</t>
    </r>
    <r>
      <rPr>
        <sz val="10.5"/>
        <rFont val="ＭＳ Ｐ明朝"/>
        <family val="1"/>
        <charset val="128"/>
      </rPr>
      <t>（８の（１）に基づく施設整備事業[定額2/3相当]）</t>
    </r>
    <rPh sb="1" eb="3">
      <t>ホイク</t>
    </rPh>
    <rPh sb="3" eb="4">
      <t>ジョ</t>
    </rPh>
    <rPh sb="12" eb="13">
      <t>モト</t>
    </rPh>
    <rPh sb="15" eb="17">
      <t>シセツ</t>
    </rPh>
    <rPh sb="17" eb="19">
      <t>セイビ</t>
    </rPh>
    <rPh sb="19" eb="21">
      <t>ジギョウ</t>
    </rPh>
    <rPh sb="22" eb="24">
      <t>テイガク</t>
    </rPh>
    <rPh sb="27" eb="29">
      <t>ソウトウ</t>
    </rPh>
    <phoneticPr fontId="2"/>
  </si>
  <si>
    <t>【幼稚園】</t>
  </si>
  <si>
    <t>　・開設準備加算</t>
    <rPh sb="2" eb="4">
      <t>カイセツ</t>
    </rPh>
    <rPh sb="4" eb="6">
      <t>ジュンビ</t>
    </rPh>
    <rPh sb="6" eb="8">
      <t>カサン</t>
    </rPh>
    <phoneticPr fontId="2"/>
  </si>
  <si>
    <t>開設準備加算単価</t>
    <rPh sb="0" eb="2">
      <t>カイセツ</t>
    </rPh>
    <rPh sb="2" eb="4">
      <t>ジュンビ</t>
    </rPh>
    <rPh sb="4" eb="6">
      <t>カサン</t>
    </rPh>
    <rPh sb="6" eb="8">
      <t>タンカ</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</si>
  <si>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</si>
  <si>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rPh sb="12" eb="14">
      <t>ショウカン</t>
    </rPh>
    <rPh sb="14" eb="16">
      <t>ザイゲン</t>
    </rPh>
    <rPh sb="19" eb="21">
      <t>キフ</t>
    </rPh>
    <rPh sb="22" eb="23">
      <t>ウ</t>
    </rPh>
    <rPh sb="25" eb="27">
      <t>バアイ</t>
    </rPh>
    <phoneticPr fontId="2"/>
  </si>
  <si>
    <t>○</t>
    <phoneticPr fontId="2"/>
  </si>
  <si>
    <t>合　計　面　積</t>
    <phoneticPr fontId="2"/>
  </si>
  <si>
    <t>利用
内訳</t>
    <phoneticPr fontId="2"/>
  </si>
  <si>
    <t>駐車場　　　　　　　　　㎡</t>
    <phoneticPr fontId="2"/>
  </si>
  <si>
    <t>　　□登記事項証明書（全部事項証明書）　　　□売り渡し確約書（金額を明記）兼所有権移転確約書</t>
    <rPh sb="3" eb="5">
      <t>トウキ</t>
    </rPh>
    <rPh sb="5" eb="7">
      <t>ジコウ</t>
    </rPh>
    <rPh sb="7" eb="10">
      <t>ショウメイショ</t>
    </rPh>
    <rPh sb="11" eb="13">
      <t>ゼンブ</t>
    </rPh>
    <rPh sb="13" eb="15">
      <t>ジコウ</t>
    </rPh>
    <rPh sb="15" eb="18">
      <t>ショウメイショ</t>
    </rPh>
    <rPh sb="23" eb="24">
      <t>ウ</t>
    </rPh>
    <rPh sb="25" eb="26">
      <t>ワタ</t>
    </rPh>
    <rPh sb="27" eb="30">
      <t>カクヤクショ</t>
    </rPh>
    <rPh sb="31" eb="33">
      <t>キンガク</t>
    </rPh>
    <rPh sb="34" eb="36">
      <t>メイキ</t>
    </rPh>
    <rPh sb="37" eb="38">
      <t>ケン</t>
    </rPh>
    <rPh sb="38" eb="41">
      <t>ショユウケン</t>
    </rPh>
    <rPh sb="41" eb="43">
      <t>イテン</t>
    </rPh>
    <rPh sb="43" eb="45">
      <t>カクヤク</t>
    </rPh>
    <rPh sb="45" eb="46">
      <t>ショ</t>
    </rPh>
    <phoneticPr fontId="2"/>
  </si>
  <si>
    <t>　　□農林水産課との農業振興地域解除についての協議結果</t>
    <phoneticPr fontId="2"/>
  </si>
  <si>
    <t>郵便番号</t>
    <rPh sb="0" eb="4">
      <t>ユウビンバンゴウ</t>
    </rPh>
    <phoneticPr fontId="2"/>
  </si>
  <si>
    <t>　〒</t>
    <phoneticPr fontId="2"/>
  </si>
  <si>
    <t>建築面積　　　　　　　　㎡</t>
    <rPh sb="0" eb="2">
      <t>ケンチク</t>
    </rPh>
    <rPh sb="2" eb="4">
      <t>メンセキ</t>
    </rPh>
    <phoneticPr fontId="2"/>
  </si>
  <si>
    <t>道路後退部分</t>
    <rPh sb="0" eb="2">
      <t>ドウロ</t>
    </rPh>
    <rPh sb="2" eb="4">
      <t>コウタイ</t>
    </rPh>
    <rPh sb="4" eb="6">
      <t>ブブン</t>
    </rPh>
    <phoneticPr fontId="2"/>
  </si>
  <si>
    <t>　　　　　　㎡</t>
    <phoneticPr fontId="2"/>
  </si>
  <si>
    <t>　</t>
    <phoneticPr fontId="2"/>
  </si>
  <si>
    <t>エ</t>
    <phoneticPr fontId="2"/>
  </si>
  <si>
    <t>・国交付金</t>
    <rPh sb="1" eb="2">
      <t>クニ</t>
    </rPh>
    <rPh sb="2" eb="5">
      <t>コウフキン</t>
    </rPh>
    <phoneticPr fontId="2"/>
  </si>
  <si>
    <t>他法人との役員の兼務</t>
    <rPh sb="0" eb="1">
      <t>タ</t>
    </rPh>
    <rPh sb="1" eb="3">
      <t>ホウジン</t>
    </rPh>
    <rPh sb="5" eb="7">
      <t>ヤクイン</t>
    </rPh>
    <rPh sb="8" eb="10">
      <t>ケンム</t>
    </rPh>
    <phoneticPr fontId="2"/>
  </si>
  <si>
    <t>贈与確約書（建設資金として寄付を受ける場合）</t>
    <rPh sb="0" eb="2">
      <t>ゾウヨ</t>
    </rPh>
    <rPh sb="2" eb="4">
      <t>カクヤク</t>
    </rPh>
    <rPh sb="4" eb="5">
      <t>ショ</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</si>
  <si>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</si>
  <si>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　　　■既設法人</t>
    <rPh sb="4" eb="6">
      <t>キセツ</t>
    </rPh>
    <rPh sb="6" eb="8">
      <t>ホウジン</t>
    </rPh>
    <phoneticPr fontId="2"/>
  </si>
  <si>
    <t>　　　　２.  直近の貸付利率を使用すること。</t>
    <rPh sb="8" eb="10">
      <t>チョッキン</t>
    </rPh>
    <rPh sb="11" eb="13">
      <t>カシツケ</t>
    </rPh>
    <rPh sb="13" eb="15">
      <t>リリツ</t>
    </rPh>
    <rPh sb="16" eb="18">
      <t>シヨウ</t>
    </rPh>
    <phoneticPr fontId="2"/>
  </si>
  <si>
    <t>必須添付書類</t>
    <rPh sb="0" eb="2">
      <t>ヒッス</t>
    </rPh>
    <rPh sb="2" eb="6">
      <t>テンプショルイ</t>
    </rPh>
    <phoneticPr fontId="2"/>
  </si>
  <si>
    <t>既往借入金の状況（法人全体）</t>
    <rPh sb="0" eb="2">
      <t>キオウ</t>
    </rPh>
    <rPh sb="2" eb="5">
      <t>カリイレキン</t>
    </rPh>
    <rPh sb="6" eb="8">
      <t>ジョウキョウ</t>
    </rPh>
    <rPh sb="9" eb="11">
      <t>ホウジン</t>
    </rPh>
    <rPh sb="11" eb="13">
      <t>ゼンタイ</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</si>
  <si>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</si>
  <si>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</si>
  <si>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</si>
  <si>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</si>
  <si>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</si>
  <si>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</si>
  <si>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</si>
  <si>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</si>
  <si>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</si>
  <si>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</si>
  <si>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</si>
  <si>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</si>
  <si>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</si>
  <si>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</si>
  <si>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</si>
  <si>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</si>
  <si>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</si>
  <si>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</si>
  <si>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</si>
  <si>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</si>
  <si>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</si>
  <si>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町内区域図（施設の所在する町内会境をマークする）</t>
    <phoneticPr fontId="2"/>
  </si>
  <si>
    <t>地元地区（町内会等）に対して行った説明会の協議録及び地元地区（町内会等）の代表者（町内会長等）の同意書</t>
    <phoneticPr fontId="2"/>
  </si>
  <si>
    <t>既存施設の状況</t>
    <rPh sb="0" eb="2">
      <t>キソン</t>
    </rPh>
    <rPh sb="2" eb="4">
      <t>シセツ</t>
    </rPh>
    <rPh sb="5" eb="7">
      <t>ジョウキョウ</t>
    </rPh>
    <phoneticPr fontId="2"/>
  </si>
  <si>
    <t>①</t>
    <phoneticPr fontId="2"/>
  </si>
  <si>
    <t>③④</t>
    <phoneticPr fontId="2"/>
  </si>
  <si>
    <t>進捗率</t>
    <rPh sb="0" eb="2">
      <t>シンチョク</t>
    </rPh>
    <rPh sb="2" eb="3">
      <t>リツ</t>
    </rPh>
    <phoneticPr fontId="2"/>
  </si>
  <si>
    <t>区　分　　　　　新規借入分</t>
    <rPh sb="0" eb="1">
      <t>ク</t>
    </rPh>
    <rPh sb="2" eb="3">
      <t>ブン</t>
    </rPh>
    <rPh sb="8" eb="10">
      <t>シンキ</t>
    </rPh>
    <rPh sb="10" eb="12">
      <t>カリイレ</t>
    </rPh>
    <rPh sb="12" eb="13">
      <t>ブン</t>
    </rPh>
    <phoneticPr fontId="2"/>
  </si>
  <si>
    <t>キ</t>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</si>
  <si>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</si>
  <si>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ク</t>
    <phoneticPr fontId="2"/>
  </si>
  <si>
    <t>・国交付金</t>
    <rPh sb="1" eb="2">
      <t>クニ</t>
    </rPh>
    <rPh sb="2" eb="4">
      <t>コウフ</t>
    </rPh>
    <rPh sb="4" eb="5">
      <t>キン</t>
    </rPh>
    <phoneticPr fontId="2"/>
  </si>
  <si>
    <t>※1</t>
    <phoneticPr fontId="2"/>
  </si>
  <si>
    <t>福祉医療機構</t>
    <phoneticPr fontId="2"/>
  </si>
  <si>
    <t xml:space="preserve"> □贈与確約書　　　□贈与予定者の所得証明書　　　□贈与予定者の預貯金残高証明書</t>
    <phoneticPr fontId="2"/>
  </si>
  <si>
    <t xml:space="preserve">     　　　　　　　　           </t>
    <phoneticPr fontId="2"/>
  </si>
  <si>
    <t xml:space="preserve">    　　　　　　　　             　</t>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</si>
  <si>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</si>
  <si>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</si>
  <si>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xml:space="preserve"> □既往借入金の状況（法人全体）　</t>
    <rPh sb="2" eb="4">
      <t>キオウ</t>
    </rPh>
    <rPh sb="4" eb="6">
      <t>カリイレ</t>
    </rPh>
    <rPh sb="6" eb="7">
      <t>キン</t>
    </rPh>
    <rPh sb="8" eb="10">
      <t>ジョウキョウ</t>
    </rPh>
    <rPh sb="11" eb="13">
      <t>ホウジン</t>
    </rPh>
    <rPh sb="13" eb="15">
      <t>ゼンタイ</t>
    </rPh>
    <phoneticPr fontId="2"/>
  </si>
  <si>
    <t>　 余裕を持った資金計画とすること。</t>
    <phoneticPr fontId="2"/>
  </si>
  <si>
    <t>記載項目チェックシート（建築編）　★</t>
    <rPh sb="0" eb="2">
      <t>キサイ</t>
    </rPh>
    <rPh sb="2" eb="4">
      <t>コウモク</t>
    </rPh>
    <rPh sb="12" eb="14">
      <t>ケンチク</t>
    </rPh>
    <rPh sb="14" eb="15">
      <t>ヘン</t>
    </rPh>
    <phoneticPr fontId="2"/>
  </si>
  <si>
    <t>　　□記載項目チェックシート（建築編）</t>
    <rPh sb="3" eb="5">
      <t>キサイ</t>
    </rPh>
    <rPh sb="5" eb="7">
      <t>コウモク</t>
    </rPh>
    <rPh sb="15" eb="18">
      <t>ケンチクヘン</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</si>
  <si>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</si>
  <si>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４　運営</t>
    <rPh sb="2" eb="4">
      <t>ウンエイ</t>
    </rPh>
    <phoneticPr fontId="2"/>
  </si>
  <si>
    <t>事業の収支予想表（整備後３年間以上）</t>
    <phoneticPr fontId="2"/>
  </si>
  <si>
    <t>人員に関する最低基準を満たす根拠資料</t>
    <phoneticPr fontId="2"/>
  </si>
  <si>
    <t>施設長の資格証の写し</t>
  </si>
  <si>
    <t>運転資金欄</t>
    <rPh sb="0" eb="2">
      <t>ウンテン</t>
    </rPh>
    <rPh sb="2" eb="4">
      <t>シキン</t>
    </rPh>
    <rPh sb="4" eb="5">
      <t>ラン</t>
    </rPh>
    <phoneticPr fontId="2"/>
  </si>
  <si>
    <t>収入の１か月分以上を計上してください。</t>
    <rPh sb="0" eb="2">
      <t>シュウニュウ</t>
    </rPh>
    <rPh sb="5" eb="7">
      <t>ゲツブン</t>
    </rPh>
    <rPh sb="7" eb="9">
      <t>イジョウ</t>
    </rPh>
    <rPh sb="10" eb="12">
      <t>ケイジョウ</t>
    </rPh>
    <phoneticPr fontId="2"/>
  </si>
  <si>
    <t>□無償贈与　  　　　　　　　　　　　㎡</t>
    <phoneticPr fontId="2"/>
  </si>
  <si>
    <t>　　　□無償貸与</t>
    <rPh sb="4" eb="6">
      <t>ムショウ</t>
    </rPh>
    <rPh sb="6" eb="8">
      <t>タイヨ</t>
    </rPh>
    <phoneticPr fontId="2"/>
  </si>
  <si>
    <t>㎡</t>
    <phoneticPr fontId="2"/>
  </si>
  <si>
    <t>□有償貸与　  　　　　　　　　　　　㎡</t>
    <rPh sb="1" eb="3">
      <t>ユウショウ</t>
    </rPh>
    <rPh sb="3" eb="5">
      <t>タイヨ</t>
    </rPh>
    <phoneticPr fontId="2"/>
  </si>
  <si>
    <t>□その他（　　　　　　）　  　　　　　㎡</t>
    <rPh sb="3" eb="4">
      <t>タ</t>
    </rPh>
    <phoneticPr fontId="2"/>
  </si>
  <si>
    <t>住宅からの距離　　　　㎞</t>
    <rPh sb="0" eb="2">
      <t>ジュウタク</t>
    </rPh>
    <rPh sb="5" eb="7">
      <t>キョリ</t>
    </rPh>
    <phoneticPr fontId="2"/>
  </si>
  <si>
    <t>前面道路の幅員　　　　ｍ</t>
    <rPh sb="0" eb="2">
      <t>ゼンメン</t>
    </rPh>
    <rPh sb="2" eb="4">
      <t>ドウロ</t>
    </rPh>
    <rPh sb="5" eb="7">
      <t>フクイン</t>
    </rPh>
    <phoneticPr fontId="2"/>
  </si>
  <si>
    <t>道路と敷地の接している部分の長さ　　　　ｍ</t>
    <rPh sb="0" eb="2">
      <t>ドウロ</t>
    </rPh>
    <rPh sb="3" eb="5">
      <t>シキチ</t>
    </rPh>
    <rPh sb="6" eb="7">
      <t>セッ</t>
    </rPh>
    <rPh sb="11" eb="13">
      <t>ブブン</t>
    </rPh>
    <rPh sb="14" eb="15">
      <t>ナガ</t>
    </rPh>
    <phoneticPr fontId="2"/>
  </si>
  <si>
    <t>排水の状況</t>
    <rPh sb="0" eb="2">
      <t>ハイスイ</t>
    </rPh>
    <rPh sb="3" eb="5">
      <t>ジョウキョウ</t>
    </rPh>
    <phoneticPr fontId="2"/>
  </si>
  <si>
    <t>□公共下水　　　　□合併浄化槽</t>
    <rPh sb="1" eb="3">
      <t>コウキョウ</t>
    </rPh>
    <rPh sb="3" eb="5">
      <t>ゲスイ</t>
    </rPh>
    <rPh sb="10" eb="12">
      <t>ガッペイ</t>
    </rPh>
    <rPh sb="12" eb="15">
      <t>ジョウカソウ</t>
    </rPh>
    <phoneticPr fontId="2"/>
  </si>
  <si>
    <t>契約予定年月日</t>
    <rPh sb="0" eb="2">
      <t>ケイヤク</t>
    </rPh>
    <rPh sb="2" eb="4">
      <t>ヨテイ</t>
    </rPh>
    <rPh sb="4" eb="6">
      <t>ネンゲツ</t>
    </rPh>
    <rPh sb="6" eb="7">
      <t>ヒ</t>
    </rPh>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</si>
  <si>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</si>
  <si>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　　　　造　　　　階建て</t>
    <rPh sb="4" eb="5">
      <t>ゾウ</t>
    </rPh>
    <rPh sb="9" eb="10">
      <t>カイ</t>
    </rPh>
    <rPh sb="10" eb="11">
      <t>ダ</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</si>
  <si>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</si>
  <si>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</si>
  <si>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</si>
  <si>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</si>
  <si>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</si>
  <si>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</si>
  <si>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記載例</t>
    <rPh sb="0" eb="2">
      <t>キサイ</t>
    </rPh>
    <rPh sb="2" eb="3">
      <t>レイ</t>
    </rPh>
    <phoneticPr fontId="2"/>
  </si>
  <si>
    <t>施設の経歴</t>
    <rPh sb="0" eb="2">
      <t>シセツ</t>
    </rPh>
    <rPh sb="3" eb="5">
      <t>ケイレキ</t>
    </rPh>
    <phoneticPr fontId="2"/>
  </si>
  <si>
    <t>建物の名称</t>
    <rPh sb="0" eb="2">
      <t>タテモノ</t>
    </rPh>
    <rPh sb="3" eb="5">
      <t>メイショウ</t>
    </rPh>
    <phoneticPr fontId="2"/>
  </si>
  <si>
    <t>所有の状況</t>
    <rPh sb="0" eb="2">
      <t>ショユウ</t>
    </rPh>
    <rPh sb="3" eb="5">
      <t>ジョウキョウ</t>
    </rPh>
    <phoneticPr fontId="2"/>
  </si>
  <si>
    <t>延面積
（㎡）</t>
    <rPh sb="0" eb="1">
      <t>ノ</t>
    </rPh>
    <rPh sb="1" eb="3">
      <t>メンセキ</t>
    </rPh>
    <phoneticPr fontId="2"/>
  </si>
  <si>
    <t>補助金の状況</t>
    <rPh sb="0" eb="3">
      <t>ホジョキン</t>
    </rPh>
    <rPh sb="4" eb="6">
      <t>ジョウキョウ</t>
    </rPh>
    <phoneticPr fontId="2"/>
  </si>
  <si>
    <t>説明</t>
    <rPh sb="0" eb="2">
      <t>セツメイ</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</si>
  <si>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</si>
  <si>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</si>
  <si>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</si>
  <si>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</si>
  <si>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</si>
  <si>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</si>
  <si>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昭和５０年創設</t>
    <rPh sb="0" eb="2">
      <t>ショウワ</t>
    </rPh>
    <rPh sb="4" eb="5">
      <t>ネン</t>
    </rPh>
    <rPh sb="5" eb="7">
      <t>ソウセツ</t>
    </rPh>
    <phoneticPr fontId="2"/>
  </si>
  <si>
    <t>・設備備品整備費</t>
    <rPh sb="1" eb="3">
      <t>セツビ</t>
    </rPh>
    <rPh sb="3" eb="5">
      <t>ビヒン</t>
    </rPh>
    <rPh sb="5" eb="8">
      <t>セイビヒ</t>
    </rPh>
    <phoneticPr fontId="2"/>
  </si>
  <si>
    <t>←自己資金はここに記載</t>
    <rPh sb="1" eb="3">
      <t>ジコ</t>
    </rPh>
    <rPh sb="3" eb="5">
      <t>シキン</t>
    </rPh>
    <rPh sb="9" eb="11">
      <t>キサイ</t>
    </rPh>
    <phoneticPr fontId="2"/>
  </si>
  <si>
    <t>　詳細は以下のとおりです。</t>
    <phoneticPr fontId="2"/>
  </si>
  <si>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</si>
  <si>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</si>
  <si>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</si>
  <si>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</si>
  <si>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償還財源</t>
    <rPh sb="0" eb="2">
      <t>ショウカン</t>
    </rPh>
    <rPh sb="2" eb="4">
      <t>ザイゲン</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</si>
  <si>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</si>
  <si>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ケ</t>
    <phoneticPr fontId="2"/>
  </si>
  <si>
    <t>添付書類</t>
    <phoneticPr fontId="2"/>
  </si>
  <si>
    <t>②</t>
    <phoneticPr fontId="2"/>
  </si>
  <si>
    <t xml:space="preserve"> □申請額算出内訳書</t>
    <phoneticPr fontId="2"/>
  </si>
  <si>
    <t>　　　②令和●●年●月●日増築（定員●●人に）</t>
    <rPh sb="8" eb="9">
      <t>ネン</t>
    </rPh>
    <rPh sb="10" eb="11">
      <t>ガツ</t>
    </rPh>
    <rPh sb="12" eb="13">
      <t>ニチ</t>
    </rPh>
    <rPh sb="13" eb="15">
      <t>ゾウチク</t>
    </rPh>
    <rPh sb="16" eb="18">
      <t>テイイン</t>
    </rPh>
    <rPh sb="20" eb="21">
      <t>ニン</t>
    </rPh>
    <phoneticPr fontId="2"/>
  </si>
  <si>
    <t>令和</t>
    <rPh sb="0" eb="2">
      <t>レイワ</t>
    </rPh>
    <phoneticPr fontId="2"/>
  </si>
  <si>
    <t>令和　　年度</t>
    <rPh sb="4" eb="6">
      <t>ネンド</t>
    </rPh>
    <phoneticPr fontId="2"/>
  </si>
  <si>
    <t>令和○○年４月１日～令和○○年３月31日</t>
    <rPh sb="0" eb="2">
      <t>レイワ</t>
    </rPh>
    <rPh sb="4" eb="5">
      <t>ネン</t>
    </rPh>
    <rPh sb="6" eb="7">
      <t>ガツ</t>
    </rPh>
    <rPh sb="8" eb="9">
      <t>ニチ</t>
    </rPh>
    <rPh sb="10" eb="12">
      <t>レイワ</t>
    </rPh>
    <rPh sb="14" eb="15">
      <t>ネン</t>
    </rPh>
    <rPh sb="16" eb="17">
      <t>ガツ</t>
    </rPh>
    <rPh sb="19" eb="20">
      <t>ニチ</t>
    </rPh>
    <phoneticPr fontId="2"/>
  </si>
  <si>
    <t>３　建　物　（計画敷地全体）</t>
    <rPh sb="2" eb="3">
      <t>タツル</t>
    </rPh>
    <rPh sb="4" eb="5">
      <t>モノ</t>
    </rPh>
    <rPh sb="7" eb="9">
      <t>ケイカク</t>
    </rPh>
    <rPh sb="9" eb="11">
      <t>シキチ</t>
    </rPh>
    <rPh sb="11" eb="13">
      <t>ゼンタイ</t>
    </rPh>
    <phoneticPr fontId="2"/>
  </si>
  <si>
    <t>階建</t>
    <rPh sb="0" eb="1">
      <t>カイ</t>
    </rPh>
    <rPh sb="1" eb="2">
      <t>ダテ</t>
    </rPh>
    <phoneticPr fontId="2"/>
  </si>
  <si>
    <t>□</t>
    <phoneticPr fontId="2"/>
  </si>
  <si>
    <t>耐火建築物</t>
    <rPh sb="0" eb="2">
      <t>タイカ</t>
    </rPh>
    <rPh sb="2" eb="4">
      <t>ケンチク</t>
    </rPh>
    <rPh sb="4" eb="5">
      <t>ブツ</t>
    </rPh>
    <phoneticPr fontId="2"/>
  </si>
  <si>
    <t>準耐火建築物(</t>
    <rPh sb="0" eb="1">
      <t>ジュン</t>
    </rPh>
    <rPh sb="1" eb="3">
      <t>タイカ</t>
    </rPh>
    <rPh sb="3" eb="5">
      <t>ケンチク</t>
    </rPh>
    <rPh sb="5" eb="6">
      <t>ブツ</t>
    </rPh>
    <phoneticPr fontId="2"/>
  </si>
  <si>
    <t>延べ床面積</t>
    <phoneticPr fontId="2"/>
  </si>
  <si>
    <t>うち計画部分</t>
    <rPh sb="2" eb="4">
      <t>ケイカク</t>
    </rPh>
    <rPh sb="4" eb="6">
      <t>ブブン</t>
    </rPh>
    <phoneticPr fontId="2"/>
  </si>
  <si>
    <t>(補助対象部分</t>
    <rPh sb="1" eb="3">
      <t>ホジョ</t>
    </rPh>
    <rPh sb="3" eb="5">
      <t>タイショウ</t>
    </rPh>
    <rPh sb="5" eb="7">
      <t>ブブン</t>
    </rPh>
    <phoneticPr fontId="2"/>
  </si>
  <si>
    <t>㎡)</t>
    <phoneticPr fontId="2"/>
  </si>
  <si>
    <t>　令和　　年　　月　　日</t>
    <rPh sb="5" eb="6">
      <t>ネン</t>
    </rPh>
    <rPh sb="8" eb="9">
      <t>ツキ</t>
    </rPh>
    <rPh sb="11" eb="12">
      <t>ヒ</t>
    </rPh>
    <phoneticPr fontId="2"/>
  </si>
  <si>
    <t>構造</t>
    <phoneticPr fontId="2"/>
  </si>
  <si>
    <t>延べ床面積　　　　　　　　㎡</t>
    <phoneticPr fontId="2"/>
  </si>
  <si>
    <t>Ｓ50</t>
    <phoneticPr fontId="2"/>
  </si>
  <si>
    <t>％</t>
    <phoneticPr fontId="19"/>
  </si>
  <si>
    <t>（</t>
    <phoneticPr fontId="19"/>
  </si>
  <si>
    <t>）</t>
    <phoneticPr fontId="19"/>
  </si>
  <si>
    <t>㎡</t>
    <phoneticPr fontId="19"/>
  </si>
  <si>
    <t>借入申込額：</t>
    <phoneticPr fontId="85"/>
  </si>
  <si>
    <t>左に対する財源別充当額
（財源別・贈与者別に記入してください。）</t>
    <phoneticPr fontId="19"/>
  </si>
  <si>
    <t>利　息</t>
    <phoneticPr fontId="19"/>
  </si>
  <si>
    <t>千円未満は
四捨五入</t>
    <phoneticPr fontId="19"/>
  </si>
  <si>
    <t>有利子分</t>
    <phoneticPr fontId="19"/>
  </si>
  <si>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19"/>
  </si>
  <si>
    <t>←年単位で入力</t>
    <rPh sb="1" eb="4">
      <t>ネンタンイ</t>
    </rPh>
    <rPh sb="5" eb="7">
      <t>ニュウリョク</t>
    </rPh>
    <phoneticPr fontId="19"/>
  </si>
  <si>
    <t>←月単位で入力</t>
    <rPh sb="1" eb="4">
      <t>ツキタンイ</t>
    </rPh>
    <rPh sb="5" eb="7">
      <t>ニュウリョク</t>
    </rPh>
    <phoneticPr fontId="19"/>
  </si>
  <si>
    <t>←全期間固定は「1」、10年毎見直しは「2」を入力</t>
    <rPh sb="1" eb="4">
      <t>ゼンキカン</t>
    </rPh>
    <rPh sb="4" eb="6">
      <t>コテイ</t>
    </rPh>
    <rPh sb="13" eb="14">
      <t>ネン</t>
    </rPh>
    <rPh sb="14" eb="15">
      <t>ゴト</t>
    </rPh>
    <rPh sb="15" eb="17">
      <t>ミナオ</t>
    </rPh>
    <rPh sb="23" eb="25">
      <t>ニュウリョク</t>
    </rPh>
    <phoneticPr fontId="19"/>
  </si>
  <si>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</si>
  <si>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</si>
  <si>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収支見込年度</t>
    <rPh sb="0" eb="2">
      <t>シュウシ</t>
    </rPh>
    <rPh sb="2" eb="4">
      <t>ミコミ</t>
    </rPh>
    <rPh sb="4" eb="6">
      <t>ネンド</t>
    </rPh>
    <phoneticPr fontId="19"/>
  </si>
  <si>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19"/>
  </si>
  <si>
    <t>　　　　該当する場合においても、借入金利へのオンコストによる保証人の免除を選択されている場合は、オンコスト分の利息はご負担いた</t>
    <phoneticPr fontId="19"/>
  </si>
  <si>
    <t>　　　　だくこととなりますのでご注意ください。</t>
    <phoneticPr fontId="19"/>
  </si>
  <si>
    <t>　　　２　この用紙で不足する場合は、コピーのうえ記載してください。</t>
    <phoneticPr fontId="19"/>
  </si>
  <si>
    <t>　　　３　上記の内容が網羅されている別資料でも結構です。</t>
    <phoneticPr fontId="19"/>
  </si>
  <si>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</si>
  <si>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</si>
  <si>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</si>
  <si>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</si>
  <si>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</si>
  <si>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</si>
  <si>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</si>
  <si>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元               金</t>
    <phoneticPr fontId="1"/>
  </si>
  <si>
    <t>年月日</t>
    <phoneticPr fontId="1"/>
  </si>
  <si>
    <t>直近決算
期末残高</t>
    <rPh sb="0" eb="2">
      <t>チョッキン</t>
    </rPh>
    <rPh sb="2" eb="4">
      <t>ケッサン</t>
    </rPh>
    <rPh sb="5" eb="7">
      <t>キマツ</t>
    </rPh>
    <phoneticPr fontId="1"/>
  </si>
  <si>
    <t>利 率（％）</t>
    <phoneticPr fontId="1"/>
  </si>
  <si>
    <t>立地区域</t>
    <rPh sb="0" eb="2">
      <t>リッチ</t>
    </rPh>
    <rPh sb="2" eb="4">
      <t>クイキ</t>
    </rPh>
    <phoneticPr fontId="2"/>
  </si>
  <si>
    <t>農林水産課との農業振興地域解除についての協議結果</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</si>
  <si>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福祉医療機構借入金額積算内訳（福祉医療機構から借り入れる場合）★</t>
    <rPh sb="0" eb="2">
      <t>フクシ</t>
    </rPh>
    <rPh sb="2" eb="4">
      <t>イリョウ</t>
    </rPh>
    <rPh sb="4" eb="6">
      <t>キコウ</t>
    </rPh>
    <rPh sb="6" eb="7">
      <t>シャク</t>
    </rPh>
    <rPh sb="7" eb="8">
      <t>ニュウ</t>
    </rPh>
    <rPh sb="8" eb="9">
      <t>キン</t>
    </rPh>
    <rPh sb="9" eb="10">
      <t>ガク</t>
    </rPh>
    <rPh sb="10" eb="12">
      <t>セキサン</t>
    </rPh>
    <rPh sb="12" eb="14">
      <t>ウチワケ</t>
    </rPh>
    <rPh sb="15" eb="17">
      <t>フクシ</t>
    </rPh>
    <rPh sb="17" eb="19">
      <t>イリョウ</t>
    </rPh>
    <rPh sb="19" eb="21">
      <t>キコウ</t>
    </rPh>
    <phoneticPr fontId="2"/>
  </si>
  <si>
    <t xml:space="preserve"> □福祉医療機構借入金額積算内訳（福祉医療機構から借り入れる場合）</t>
    <rPh sb="10" eb="11">
      <t>キン</t>
    </rPh>
    <rPh sb="12" eb="14">
      <t>セキサン</t>
    </rPh>
    <rPh sb="17" eb="19">
      <t>フクシ</t>
    </rPh>
    <rPh sb="19" eb="21">
      <t>イリョウ</t>
    </rPh>
    <rPh sb="21" eb="23">
      <t>キコウ</t>
    </rPh>
    <rPh sb="25" eb="26">
      <t>カ</t>
    </rPh>
    <rPh sb="27" eb="28">
      <t>イ</t>
    </rPh>
    <rPh sb="30" eb="32">
      <t>バアイ</t>
    </rPh>
    <phoneticPr fontId="2"/>
  </si>
  <si>
    <t>開所予定年月日</t>
    <rPh sb="0" eb="2">
      <t>カイショ</t>
    </rPh>
    <rPh sb="2" eb="4">
      <t>ヨテイ</t>
    </rPh>
    <rPh sb="4" eb="7">
      <t>ネンガッピ</t>
    </rPh>
    <phoneticPr fontId="2"/>
  </si>
  <si>
    <t>◎</t>
    <phoneticPr fontId="2"/>
  </si>
  <si>
    <t>社会福祉施設等整備事業計画に係る独立行政法人福祉医療機構との協議内容</t>
    <rPh sb="0" eb="2">
      <t>シャカイ</t>
    </rPh>
    <rPh sb="2" eb="4">
      <t>フクシ</t>
    </rPh>
    <rPh sb="4" eb="6">
      <t>シセツ</t>
    </rPh>
    <rPh sb="6" eb="7">
      <t>トウ</t>
    </rPh>
    <rPh sb="7" eb="9">
      <t>セイビ</t>
    </rPh>
    <rPh sb="9" eb="11">
      <t>ジギョウ</t>
    </rPh>
    <rPh sb="11" eb="13">
      <t>ケイカク</t>
    </rPh>
    <rPh sb="14" eb="15">
      <t>カカ</t>
    </rPh>
    <rPh sb="16" eb="18">
      <t>ドクリツ</t>
    </rPh>
    <rPh sb="18" eb="20">
      <t>ギョウセイ</t>
    </rPh>
    <rPh sb="20" eb="22">
      <t>ホウジン</t>
    </rPh>
    <rPh sb="22" eb="24">
      <t>フクシ</t>
    </rPh>
    <rPh sb="24" eb="26">
      <t>イリョウ</t>
    </rPh>
    <rPh sb="26" eb="28">
      <t>キコウ</t>
    </rPh>
    <rPh sb="30" eb="32">
      <t>キョウギ</t>
    </rPh>
    <rPh sb="32" eb="34">
      <t>ナイヨウ</t>
    </rPh>
    <phoneticPr fontId="2"/>
  </si>
  <si>
    <t>社会福祉施設等整備事業計画に係る市中銀行との協議内容</t>
    <rPh sb="0" eb="2">
      <t>シャカイ</t>
    </rPh>
    <rPh sb="2" eb="4">
      <t>フクシ</t>
    </rPh>
    <rPh sb="4" eb="6">
      <t>シセツ</t>
    </rPh>
    <rPh sb="6" eb="7">
      <t>トウ</t>
    </rPh>
    <rPh sb="7" eb="9">
      <t>セイビ</t>
    </rPh>
    <rPh sb="9" eb="11">
      <t>ジギョウ</t>
    </rPh>
    <rPh sb="11" eb="13">
      <t>ケイカク</t>
    </rPh>
    <rPh sb="14" eb="15">
      <t>カカ</t>
    </rPh>
    <rPh sb="16" eb="18">
      <t>シチュウ</t>
    </rPh>
    <rPh sb="18" eb="20">
      <t>ギンコウ</t>
    </rPh>
    <rPh sb="22" eb="24">
      <t>キョウギ</t>
    </rPh>
    <rPh sb="24" eb="26">
      <t>ナイヨウ</t>
    </rPh>
    <phoneticPr fontId="2"/>
  </si>
  <si>
    <t>施設所在地</t>
    <rPh sb="0" eb="2">
      <t>シセツ</t>
    </rPh>
    <rPh sb="2" eb="5">
      <t>ショザイチ</t>
    </rPh>
    <phoneticPr fontId="2"/>
  </si>
  <si>
    <t>　□災害レッドゾーン</t>
    <rPh sb="2" eb="4">
      <t>サイガイ</t>
    </rPh>
    <phoneticPr fontId="2"/>
  </si>
  <si>
    <t>　□災害イエローゾーン</t>
    <rPh sb="2" eb="4">
      <t>サイガイ</t>
    </rPh>
    <phoneticPr fontId="2"/>
  </si>
  <si>
    <t>×</t>
    <phoneticPr fontId="2"/>
  </si>
  <si>
    <t>◎</t>
    <phoneticPr fontId="2"/>
  </si>
  <si>
    <t>町内区域図（施設の所在する町内会境をマークする）　</t>
    <rPh sb="0" eb="2">
      <t>チョウナイ</t>
    </rPh>
    <rPh sb="2" eb="4">
      <t>クイキ</t>
    </rPh>
    <rPh sb="4" eb="5">
      <t>ズ</t>
    </rPh>
    <rPh sb="6" eb="8">
      <t>シセツ</t>
    </rPh>
    <rPh sb="9" eb="11">
      <t>ショザイ</t>
    </rPh>
    <rPh sb="13" eb="15">
      <t>チョウナイ</t>
    </rPh>
    <rPh sb="15" eb="16">
      <t>カイ</t>
    </rPh>
    <rPh sb="16" eb="17">
      <t>サカイ</t>
    </rPh>
    <phoneticPr fontId="2"/>
  </si>
  <si>
    <t>⑱</t>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</si>
  <si>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</si>
  <si>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</si>
  <si>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</si>
  <si>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レベル１・２のことを記載してください。レベル３は対象外です。</t>
    <rPh sb="10" eb="12">
      <t>キサイ</t>
    </rPh>
    <rPh sb="24" eb="27">
      <t>タイショウガイ</t>
    </rPh>
    <phoneticPr fontId="2"/>
  </si>
  <si>
    <t>○　設計方針1  （利用者の処遇を考慮するために工夫する点　設計方針・木材利用の取組み等）</t>
    <rPh sb="2" eb="4">
      <t>セッケイ</t>
    </rPh>
    <rPh sb="4" eb="6">
      <t>ホウシン</t>
    </rPh>
    <rPh sb="10" eb="13">
      <t>リヨウシャ</t>
    </rPh>
    <rPh sb="14" eb="16">
      <t>ショグウ</t>
    </rPh>
    <rPh sb="17" eb="19">
      <t>コウリョ</t>
    </rPh>
    <rPh sb="24" eb="26">
      <t>クフウ</t>
    </rPh>
    <rPh sb="28" eb="29">
      <t>テン</t>
    </rPh>
    <rPh sb="30" eb="32">
      <t>セッケイ</t>
    </rPh>
    <rPh sb="32" eb="34">
      <t>ホウシン</t>
    </rPh>
    <rPh sb="43" eb="44">
      <t>トウ</t>
    </rPh>
    <phoneticPr fontId="2"/>
  </si>
  <si>
    <t>＜＜この枠で記入しきれない場合には、別紙でも構いません。＞＞</t>
    <rPh sb="4" eb="5">
      <t>ワク</t>
    </rPh>
    <rPh sb="6" eb="8">
      <t>キニュウ</t>
    </rPh>
    <rPh sb="13" eb="15">
      <t>バアイ</t>
    </rPh>
    <rPh sb="18" eb="20">
      <t>ベッシ</t>
    </rPh>
    <rPh sb="22" eb="23">
      <t>カマ</t>
    </rPh>
    <phoneticPr fontId="2"/>
  </si>
  <si>
    <t>木材利用の計画があれば追記してください。なければ記入する必要はありません。</t>
    <rPh sb="0" eb="2">
      <t>モクザイ</t>
    </rPh>
    <rPh sb="2" eb="4">
      <t>リヨウ</t>
    </rPh>
    <rPh sb="5" eb="7">
      <t>ケイカク</t>
    </rPh>
    <rPh sb="11" eb="13">
      <t>ツイキ</t>
    </rPh>
    <rPh sb="24" eb="26">
      <t>キニュウ</t>
    </rPh>
    <rPh sb="28" eb="30">
      <t>ヒツヨウ</t>
    </rPh>
    <phoneticPr fontId="2"/>
  </si>
  <si>
    <t>　　ZEBの取得を予定している</t>
    <rPh sb="6" eb="8">
      <t>シュトク</t>
    </rPh>
    <rPh sb="9" eb="11">
      <t>ヨテイ</t>
    </rPh>
    <phoneticPr fontId="2"/>
  </si>
  <si>
    <t>　　建具はペアガラスとする予定</t>
    <rPh sb="2" eb="4">
      <t>タテグ</t>
    </rPh>
    <rPh sb="13" eb="15">
      <t>ヨテイ</t>
    </rPh>
    <phoneticPr fontId="2"/>
  </si>
  <si>
    <t>　　エアコン全10台の内5台は多段階評価☆３以上の機器を設置　2015年省エネ基準をクリアした機器を設置　エコキュート機器の設置など</t>
    <rPh sb="6" eb="7">
      <t>ゼン</t>
    </rPh>
    <rPh sb="9" eb="10">
      <t>ダイ</t>
    </rPh>
    <rPh sb="11" eb="12">
      <t>ウチ</t>
    </rPh>
    <rPh sb="13" eb="14">
      <t>ダイ</t>
    </rPh>
    <rPh sb="22" eb="24">
      <t>イジョウ</t>
    </rPh>
    <rPh sb="25" eb="27">
      <t>キキ</t>
    </rPh>
    <rPh sb="28" eb="30">
      <t>セッチ</t>
    </rPh>
    <rPh sb="35" eb="36">
      <t>ネン</t>
    </rPh>
    <rPh sb="36" eb="37">
      <t>ショウ</t>
    </rPh>
    <rPh sb="39" eb="41">
      <t>キジュン</t>
    </rPh>
    <rPh sb="47" eb="49">
      <t>キキ</t>
    </rPh>
    <rPh sb="50" eb="52">
      <t>セッチ</t>
    </rPh>
    <rPh sb="59" eb="61">
      <t>キキ</t>
    </rPh>
    <rPh sb="62" eb="64">
      <t>セッチ</t>
    </rPh>
    <phoneticPr fontId="2"/>
  </si>
  <si>
    <r>
      <t>平年度（令和</t>
    </r>
    <r>
      <rPr>
        <sz val="11"/>
        <color rgb="FF0070C0"/>
        <rFont val="ＭＳ 明朝"/>
        <family val="1"/>
        <charset val="128"/>
      </rPr>
      <t>７</t>
    </r>
    <r>
      <rPr>
        <sz val="11"/>
        <rFont val="ＭＳ 明朝"/>
        <family val="1"/>
        <charset val="128"/>
      </rPr>
      <t>年度）予想</t>
    </r>
    <rPh sb="4" eb="6">
      <t>レイワ</t>
    </rPh>
    <phoneticPr fontId="2"/>
  </si>
  <si>
    <r>
      <t>平年度（令和</t>
    </r>
    <r>
      <rPr>
        <sz val="11"/>
        <color rgb="FF0070C0"/>
        <rFont val="ＭＳ 明朝"/>
        <family val="1"/>
        <charset val="128"/>
      </rPr>
      <t>８</t>
    </r>
    <r>
      <rPr>
        <sz val="11"/>
        <rFont val="ＭＳ 明朝"/>
        <family val="1"/>
        <charset val="128"/>
      </rPr>
      <t>年度）予想</t>
    </r>
    <rPh sb="4" eb="6">
      <t>レイワ</t>
    </rPh>
    <phoneticPr fontId="2"/>
  </si>
  <si>
    <t>　　□社会福祉法人調書　</t>
    <rPh sb="3" eb="5">
      <t>シャカイ</t>
    </rPh>
    <rPh sb="5" eb="7">
      <t>フクシ</t>
    </rPh>
    <rPh sb="7" eb="9">
      <t>ホウジン</t>
    </rPh>
    <rPh sb="9" eb="11">
      <t>チョウショ</t>
    </rPh>
    <phoneticPr fontId="2"/>
  </si>
  <si>
    <t>最低基準調書</t>
    <rPh sb="0" eb="2">
      <t>サイテイ</t>
    </rPh>
    <rPh sb="2" eb="4">
      <t>キジュン</t>
    </rPh>
    <rPh sb="4" eb="6">
      <t>チョウショ</t>
    </rPh>
    <phoneticPr fontId="2"/>
  </si>
  <si>
    <t>※　</t>
    <phoneticPr fontId="1"/>
  </si>
  <si>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</si>
  <si>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</si>
  <si>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</si>
  <si>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t>※</t>
    <phoneticPr fontId="1"/>
  </si>
  <si>
    <t>■施設種別</t>
    <rPh sb="1" eb="3">
      <t>シセツ</t>
    </rPh>
    <rPh sb="3" eb="5">
      <t>シュベツ</t>
    </rPh>
    <phoneticPr fontId="2"/>
  </si>
  <si>
    <t>■整備区分</t>
    <rPh sb="1" eb="5">
      <t>セイビクブン</t>
    </rPh>
    <phoneticPr fontId="2"/>
  </si>
  <si>
    <t>○　設計方針2　（今回改修での①減災への取組み　②建物に関する省エネや環境に配慮した取組み（建築設備含む）</t>
    <rPh sb="2" eb="4">
      <t>セッケイ</t>
    </rPh>
    <rPh sb="4" eb="6">
      <t>ホウシン</t>
    </rPh>
    <rPh sb="9" eb="11">
      <t>コンカイ</t>
    </rPh>
    <rPh sb="11" eb="13">
      <t>カイシュウ</t>
    </rPh>
    <rPh sb="16" eb="18">
      <t>ゲンサイ</t>
    </rPh>
    <rPh sb="20" eb="22">
      <t>トリク</t>
    </rPh>
    <rPh sb="25" eb="27">
      <t>タテモノ</t>
    </rPh>
    <rPh sb="28" eb="29">
      <t>カン</t>
    </rPh>
    <rPh sb="31" eb="32">
      <t>ショウ</t>
    </rPh>
    <rPh sb="35" eb="37">
      <t>カンキョウ</t>
    </rPh>
    <rPh sb="38" eb="40">
      <t>ハイリョ</t>
    </rPh>
    <rPh sb="42" eb="44">
      <t>トリク</t>
    </rPh>
    <rPh sb="46" eb="50">
      <t>ケンチクセツビ</t>
    </rPh>
    <rPh sb="50" eb="51">
      <t>フク</t>
    </rPh>
    <phoneticPr fontId="2"/>
  </si>
  <si>
    <t>アスベスト使用の有無</t>
    <rPh sb="5" eb="7">
      <t>シヨウ</t>
    </rPh>
    <rPh sb="8" eb="10">
      <t>ウム</t>
    </rPh>
    <phoneticPr fontId="2"/>
  </si>
  <si>
    <t>補助金</t>
    <phoneticPr fontId="2"/>
  </si>
  <si>
    <t>財産処分の有無</t>
    <rPh sb="0" eb="2">
      <t>ザイサン</t>
    </rPh>
    <rPh sb="2" eb="4">
      <t>ショブン</t>
    </rPh>
    <rPh sb="5" eb="7">
      <t>ウム</t>
    </rPh>
    <phoneticPr fontId="2"/>
  </si>
  <si>
    <t>耐震化の状況</t>
    <rPh sb="0" eb="3">
      <t>タイシンカ</t>
    </rPh>
    <rPh sb="4" eb="6">
      <t>ジョウキョウ</t>
    </rPh>
    <phoneticPr fontId="2"/>
  </si>
  <si>
    <t>③エ</t>
    <phoneticPr fontId="2"/>
  </si>
  <si>
    <t>既往借入金の状況（法人全体）</t>
    <rPh sb="0" eb="2">
      <t>キオウ</t>
    </rPh>
    <rPh sb="2" eb="5">
      <t>カリイレキン</t>
    </rPh>
    <rPh sb="6" eb="8">
      <t>ジョウキョウ</t>
    </rPh>
    <rPh sb="9" eb="11">
      <t>ホウジン</t>
    </rPh>
    <rPh sb="11" eb="13">
      <t>ゼンタイ</t>
    </rPh>
    <phoneticPr fontId="2"/>
  </si>
  <si>
    <t>　□有　　    　□無</t>
    <phoneticPr fontId="2"/>
  </si>
  <si>
    <t>　□不要   　　□未診断　　□診断済・補強済　　□診断済・未補強</t>
    <phoneticPr fontId="2"/>
  </si>
  <si>
    <t>　□未調査　  □調査済・使用無    □調査済・使用有</t>
    <phoneticPr fontId="2"/>
  </si>
  <si>
    <t>例）床・腰壁には積極的に木材利用を検討している。構造を木造で計画している。</t>
    <rPh sb="0" eb="1">
      <t>レイ</t>
    </rPh>
    <rPh sb="2" eb="3">
      <t>ユカ</t>
    </rPh>
    <rPh sb="4" eb="6">
      <t>コシカベ</t>
    </rPh>
    <rPh sb="8" eb="11">
      <t>セッキョクテキ</t>
    </rPh>
    <rPh sb="12" eb="14">
      <t>モクザイ</t>
    </rPh>
    <rPh sb="14" eb="16">
      <t>リヨウ</t>
    </rPh>
    <rPh sb="17" eb="19">
      <t>ケントウ</t>
    </rPh>
    <rPh sb="24" eb="26">
      <t>コウゾウ</t>
    </rPh>
    <rPh sb="27" eb="29">
      <t>モクゾウ</t>
    </rPh>
    <rPh sb="30" eb="32">
      <t>ケイカク</t>
    </rPh>
    <phoneticPr fontId="2"/>
  </si>
  <si>
    <t>　　園児の手洗い場に非接触型蛇口を設置予定　トイレなど水を使用する部屋の床は抗菌仕様の材料を使用予定</t>
    <rPh sb="2" eb="4">
      <t>エンジ</t>
    </rPh>
    <rPh sb="5" eb="7">
      <t>テアラ</t>
    </rPh>
    <rPh sb="8" eb="9">
      <t>バ</t>
    </rPh>
    <rPh sb="19" eb="21">
      <t>ヨテイ</t>
    </rPh>
    <rPh sb="27" eb="28">
      <t>ミズ</t>
    </rPh>
    <rPh sb="29" eb="31">
      <t>シヨウ</t>
    </rPh>
    <rPh sb="33" eb="35">
      <t>ヘヤ</t>
    </rPh>
    <rPh sb="36" eb="37">
      <t>ユカ</t>
    </rPh>
    <rPh sb="38" eb="40">
      <t>コウキン</t>
    </rPh>
    <rPh sb="40" eb="42">
      <t>シヨウ</t>
    </rPh>
    <rPh sb="43" eb="45">
      <t>ザイリョウ</t>
    </rPh>
    <rPh sb="46" eb="48">
      <t>シヨウ</t>
    </rPh>
    <rPh sb="48" eb="50">
      <t>ヨテイ</t>
    </rPh>
    <phoneticPr fontId="2"/>
  </si>
  <si>
    <t>　　ソフト面での対応（手指消毒を徹底、換気の実施など）であれば「運営」へ記載してください。</t>
    <rPh sb="5" eb="6">
      <t>メン</t>
    </rPh>
    <rPh sb="8" eb="10">
      <t>タイオウ</t>
    </rPh>
    <rPh sb="11" eb="13">
      <t>シュシ</t>
    </rPh>
    <rPh sb="13" eb="15">
      <t>ショウドク</t>
    </rPh>
    <rPh sb="16" eb="18">
      <t>テッテイ</t>
    </rPh>
    <rPh sb="19" eb="21">
      <t>カンキ</t>
    </rPh>
    <rPh sb="22" eb="24">
      <t>ジッシ</t>
    </rPh>
    <rPh sb="32" eb="34">
      <t>ウンエイ</t>
    </rPh>
    <rPh sb="36" eb="38">
      <t>キサイ</t>
    </rPh>
    <phoneticPr fontId="2"/>
  </si>
  <si>
    <t>建　物</t>
    <rPh sb="0" eb="1">
      <t>ケン</t>
    </rPh>
    <rPh sb="2" eb="3">
      <t>ブツ</t>
    </rPh>
    <phoneticPr fontId="2"/>
  </si>
  <si>
    <t>見積書（建物・備品・設計監理等。設計監理料については国土交通省の算出方式も提出）</t>
    <rPh sb="0" eb="3">
      <t>ミツモリショ</t>
    </rPh>
    <rPh sb="4" eb="6">
      <t>タテモノ</t>
    </rPh>
    <rPh sb="7" eb="9">
      <t>ビヒン</t>
    </rPh>
    <rPh sb="10" eb="12">
      <t>セッケイ</t>
    </rPh>
    <rPh sb="12" eb="14">
      <t>カンリ</t>
    </rPh>
    <rPh sb="14" eb="15">
      <t>ナド</t>
    </rPh>
    <rPh sb="16" eb="18">
      <t>セッケイ</t>
    </rPh>
    <rPh sb="18" eb="20">
      <t>カンリ</t>
    </rPh>
    <rPh sb="20" eb="21">
      <t>リョウ</t>
    </rPh>
    <rPh sb="26" eb="28">
      <t>コクド</t>
    </rPh>
    <rPh sb="28" eb="31">
      <t>コウツウショウ</t>
    </rPh>
    <rPh sb="32" eb="34">
      <t>サンシュツ</t>
    </rPh>
    <rPh sb="34" eb="36">
      <t>ホウシキ</t>
    </rPh>
    <rPh sb="37" eb="39">
      <t>テイシュツ</t>
    </rPh>
    <phoneticPr fontId="2"/>
  </si>
  <si>
    <t>　□国庫（県）補助　　   　　□民間補助</t>
    <rPh sb="19" eb="21">
      <t>ホジョ</t>
    </rPh>
    <phoneticPr fontId="2"/>
  </si>
  <si>
    <t>整備施設と法人（1-1、1-2）</t>
    <rPh sb="0" eb="2">
      <t>セイビ</t>
    </rPh>
    <rPh sb="2" eb="4">
      <t>シセツ</t>
    </rPh>
    <rPh sb="5" eb="7">
      <t>ホウジン</t>
    </rPh>
    <phoneticPr fontId="2"/>
  </si>
  <si>
    <t>現地の写真（計画地をマークし、撮影方向を明示する）</t>
    <rPh sb="0" eb="2">
      <t>ゲンチ</t>
    </rPh>
    <rPh sb="3" eb="5">
      <t>シャシン</t>
    </rPh>
    <rPh sb="6" eb="8">
      <t>ケイカク</t>
    </rPh>
    <rPh sb="8" eb="9">
      <t>チ</t>
    </rPh>
    <rPh sb="15" eb="17">
      <t>サツエイ</t>
    </rPh>
    <rPh sb="17" eb="19">
      <t>ホウコウ</t>
    </rPh>
    <rPh sb="20" eb="22">
      <t>メイジ</t>
    </rPh>
    <phoneticPr fontId="2"/>
  </si>
  <si>
    <t>地籍図（法務局発行で３ヶ月以内のもの。計画地をマークする）
※敷地拡張や移転を伴う整備の場合は、隣接地を含む</t>
    <rPh sb="0" eb="2">
      <t>チセキ</t>
    </rPh>
    <rPh sb="2" eb="3">
      <t>ズ</t>
    </rPh>
    <rPh sb="4" eb="7">
      <t>ホウムキョク</t>
    </rPh>
    <rPh sb="7" eb="9">
      <t>ハッコウ</t>
    </rPh>
    <rPh sb="12" eb="13">
      <t>ゲツ</t>
    </rPh>
    <rPh sb="13" eb="15">
      <t>イナイ</t>
    </rPh>
    <phoneticPr fontId="2"/>
  </si>
  <si>
    <t>他の法人が贈与する場合は、その旨を議決した理事会等の議事録</t>
    <rPh sb="0" eb="1">
      <t>ホカ</t>
    </rPh>
    <rPh sb="2" eb="4">
      <t>ホウジン</t>
    </rPh>
    <rPh sb="5" eb="7">
      <t>ゾウヨ</t>
    </rPh>
    <rPh sb="9" eb="11">
      <t>バアイ</t>
    </rPh>
    <rPh sb="15" eb="16">
      <t>ムネ</t>
    </rPh>
    <rPh sb="17" eb="19">
      <t>ギケツ</t>
    </rPh>
    <rPh sb="21" eb="24">
      <t>リジカイ</t>
    </rPh>
    <rPh sb="24" eb="25">
      <t>ナド</t>
    </rPh>
    <rPh sb="26" eb="29">
      <t>ギジロク</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</si>
  <si>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</si>
  <si>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隣地地権者、隣接住民の同意書及び同意者の住居が分かる地図</t>
  </si>
  <si>
    <t>隣地地権者、隣接住民の同意書及び同意者の住居が分かる地図</t>
    <rPh sb="0" eb="2">
      <t>リンチ</t>
    </rPh>
    <rPh sb="2" eb="5">
      <t>チケンシャ</t>
    </rPh>
    <rPh sb="11" eb="14">
      <t>ドウイショ</t>
    </rPh>
    <rPh sb="14" eb="15">
      <t>オヨ</t>
    </rPh>
    <rPh sb="16" eb="19">
      <t>ドウイシャ</t>
    </rPh>
    <rPh sb="20" eb="22">
      <t>ジュウキョ</t>
    </rPh>
    <rPh sb="23" eb="24">
      <t>ワ</t>
    </rPh>
    <rPh sb="26" eb="28">
      <t>チズ</t>
    </rPh>
    <phoneticPr fontId="2"/>
  </si>
  <si>
    <t>運　営(4-1、4-2、4-3)</t>
    <rPh sb="0" eb="1">
      <t>ウン</t>
    </rPh>
    <rPh sb="2" eb="3">
      <t>エイ</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</si>
  <si>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</si>
  <si>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整備のため新たに用地を取得しない場合、「用地取得の方法」、「立地条件」、「住民との話合いの経緯及び状況」、「用地選定理由」
は記入不要です。</t>
    <rPh sb="0" eb="2">
      <t>セイビ</t>
    </rPh>
    <rPh sb="5" eb="6">
      <t>アラ</t>
    </rPh>
    <rPh sb="8" eb="10">
      <t>ヨウチ</t>
    </rPh>
    <rPh sb="11" eb="13">
      <t>シュトク</t>
    </rPh>
    <rPh sb="16" eb="18">
      <t>バアイ</t>
    </rPh>
    <rPh sb="20" eb="22">
      <t>ヨウチ</t>
    </rPh>
    <rPh sb="22" eb="24">
      <t>シュトク</t>
    </rPh>
    <rPh sb="25" eb="27">
      <t>ホウホウ</t>
    </rPh>
    <rPh sb="30" eb="32">
      <t>リッチ</t>
    </rPh>
    <rPh sb="32" eb="34">
      <t>ジョウケン</t>
    </rPh>
    <rPh sb="37" eb="39">
      <t>ジュウミン</t>
    </rPh>
    <rPh sb="41" eb="43">
      <t>ハナシア</t>
    </rPh>
    <rPh sb="45" eb="47">
      <t>ケイイ</t>
    </rPh>
    <rPh sb="47" eb="48">
      <t>オヨ</t>
    </rPh>
    <rPh sb="49" eb="51">
      <t>ジョウキョウ</t>
    </rPh>
    <rPh sb="54" eb="56">
      <t>ヨウチ</t>
    </rPh>
    <rPh sb="56" eb="58">
      <t>センテイ</t>
    </rPh>
    <rPh sb="58" eb="60">
      <t>リユウ</t>
    </rPh>
    <rPh sb="63" eb="65">
      <t>キニュウ</t>
    </rPh>
    <rPh sb="65" eb="67">
      <t>フヨウ</t>
    </rPh>
    <phoneticPr fontId="2"/>
  </si>
  <si>
    <t>登記の記載と合致させてください（字名、番号の表記）</t>
    <rPh sb="0" eb="2">
      <t>トウキ</t>
    </rPh>
    <rPh sb="3" eb="5">
      <t>キサイ</t>
    </rPh>
    <rPh sb="6" eb="8">
      <t>ガッチ</t>
    </rPh>
    <rPh sb="16" eb="17">
      <t>アザ</t>
    </rPh>
    <rPh sb="17" eb="18">
      <t>メイ</t>
    </rPh>
    <rPh sb="19" eb="21">
      <t>バンゴウ</t>
    </rPh>
    <rPh sb="22" eb="24">
      <t>ヒョウキ</t>
    </rPh>
    <phoneticPr fontId="2"/>
  </si>
  <si>
    <t>1筆すべてを利用する場合は、●●㎡の内●●㎡（●●は同じ数字、登記簿に記載の面積と同じ）
1筆の一部を利用する場合（採択後分筆など）、●●㎡の内▲▲㎡（●●は登記簿に記載の面積）と記載してください。</t>
    <rPh sb="1" eb="2">
      <t>フデ</t>
    </rPh>
    <rPh sb="6" eb="8">
      <t>リヨウ</t>
    </rPh>
    <rPh sb="10" eb="12">
      <t>バアイ</t>
    </rPh>
    <rPh sb="26" eb="27">
      <t>オナ</t>
    </rPh>
    <rPh sb="28" eb="30">
      <t>スウジ</t>
    </rPh>
    <rPh sb="31" eb="34">
      <t>トウキボ</t>
    </rPh>
    <rPh sb="35" eb="37">
      <t>キサイ</t>
    </rPh>
    <rPh sb="38" eb="40">
      <t>メンセキ</t>
    </rPh>
    <rPh sb="41" eb="42">
      <t>オナ</t>
    </rPh>
    <rPh sb="46" eb="47">
      <t>フデ</t>
    </rPh>
    <rPh sb="48" eb="50">
      <t>イチブ</t>
    </rPh>
    <rPh sb="51" eb="53">
      <t>リヨウ</t>
    </rPh>
    <rPh sb="55" eb="57">
      <t>バアイ</t>
    </rPh>
    <rPh sb="58" eb="60">
      <t>サイタク</t>
    </rPh>
    <rPh sb="60" eb="61">
      <t>ゴ</t>
    </rPh>
    <rPh sb="61" eb="63">
      <t>ブンピツ</t>
    </rPh>
    <rPh sb="90" eb="92">
      <t>キサイ</t>
    </rPh>
    <phoneticPr fontId="2"/>
  </si>
  <si>
    <t>・該当するものがある場合は、チェックしてください。浸水想定区域に該当する場合は、市のハザードマップ等を参照し、想定される浸水の目安（例：●m以下、●m以上～●m以下、●m以上）を記載してください。
・該当するものがある場合は、実施または計画している具体的な対策（避難等のソフト面及び建物や敷地等のハード面）を記載してください。
・なお、移転を伴う改築にあっては、災害レッドゾーンへの移転は原則的に認められません。</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rPh sb="100" eb="102">
      <t>ガイトウ</t>
    </rPh>
    <rPh sb="109" eb="111">
      <t>バアイ</t>
    </rPh>
    <rPh sb="113" eb="115">
      <t>ジッシ</t>
    </rPh>
    <rPh sb="118" eb="120">
      <t>ケイカク</t>
    </rPh>
    <rPh sb="124" eb="127">
      <t>グタイテキ</t>
    </rPh>
    <rPh sb="128" eb="130">
      <t>タイサク</t>
    </rPh>
    <rPh sb="131" eb="133">
      <t>ヒナン</t>
    </rPh>
    <rPh sb="133" eb="134">
      <t>ナド</t>
    </rPh>
    <rPh sb="138" eb="139">
      <t>メン</t>
    </rPh>
    <rPh sb="139" eb="140">
      <t>オヨ</t>
    </rPh>
    <rPh sb="141" eb="143">
      <t>タテモノ</t>
    </rPh>
    <rPh sb="144" eb="146">
      <t>シキチ</t>
    </rPh>
    <rPh sb="146" eb="147">
      <t>ナド</t>
    </rPh>
    <rPh sb="151" eb="152">
      <t>メン</t>
    </rPh>
    <rPh sb="154" eb="156">
      <t>キサイ</t>
    </rPh>
    <rPh sb="173" eb="175">
      <t>カイチク</t>
    </rPh>
    <phoneticPr fontId="2"/>
  </si>
  <si>
    <t>同一敷地に建築する場合は不要です。敷地拡張を伴う場合は、農業振興地域でなければ協議結果の添付は不要ですが、調整区域の場合は、必ず農林水産課で、農振農用地でないことの確認を行ってください。</t>
    <rPh sb="0" eb="2">
      <t>ドウイツ</t>
    </rPh>
    <rPh sb="2" eb="4">
      <t>シキチ</t>
    </rPh>
    <rPh sb="5" eb="7">
      <t>ケンチク</t>
    </rPh>
    <rPh sb="9" eb="11">
      <t>バアイ</t>
    </rPh>
    <rPh sb="12" eb="14">
      <t>フヨウ</t>
    </rPh>
    <rPh sb="17" eb="19">
      <t>シキチ</t>
    </rPh>
    <rPh sb="19" eb="21">
      <t>カクチョウ</t>
    </rPh>
    <rPh sb="22" eb="23">
      <t>トモナ</t>
    </rPh>
    <rPh sb="24" eb="26">
      <t>バアイ</t>
    </rPh>
    <rPh sb="28" eb="30">
      <t>ノウギョウ</t>
    </rPh>
    <rPh sb="39" eb="41">
      <t>キョウギ</t>
    </rPh>
    <rPh sb="41" eb="43">
      <t>ケッカ</t>
    </rPh>
    <rPh sb="44" eb="46">
      <t>テンプ</t>
    </rPh>
    <rPh sb="47" eb="49">
      <t>フヨウ</t>
    </rPh>
    <rPh sb="53" eb="55">
      <t>チョウセイ</t>
    </rPh>
    <rPh sb="55" eb="57">
      <t>クイキ</t>
    </rPh>
    <rPh sb="58" eb="60">
      <t>バアイ</t>
    </rPh>
    <rPh sb="62" eb="63">
      <t>カナラ</t>
    </rPh>
    <rPh sb="64" eb="66">
      <t>ノウリン</t>
    </rPh>
    <rPh sb="66" eb="68">
      <t>スイサン</t>
    </rPh>
    <rPh sb="68" eb="69">
      <t>カ</t>
    </rPh>
    <rPh sb="71" eb="72">
      <t>ノウ</t>
    </rPh>
    <rPh sb="72" eb="73">
      <t>オサム</t>
    </rPh>
    <rPh sb="73" eb="76">
      <t>ノウヨウチ</t>
    </rPh>
    <rPh sb="82" eb="84">
      <t>カクニン</t>
    </rPh>
    <rPh sb="85" eb="86">
      <t>オコナ</t>
    </rPh>
    <phoneticPr fontId="2"/>
  </si>
  <si>
    <t>同一敷地に建築する場合は不要ですが、敷地拡張を伴う場合は、拡張部分の隣地地権者等の同意が必要となります。</t>
    <rPh sb="23" eb="24">
      <t>トモナ</t>
    </rPh>
    <rPh sb="39" eb="40">
      <t>トウ</t>
    </rPh>
    <phoneticPr fontId="2"/>
  </si>
  <si>
    <t>既存敷地に建築する場合、添付は不要です。（用地の拡張を伴う場合も含む）</t>
    <rPh sb="0" eb="2">
      <t>キソン</t>
    </rPh>
    <rPh sb="2" eb="4">
      <t>シキチ</t>
    </rPh>
    <rPh sb="5" eb="7">
      <t>ケンチク</t>
    </rPh>
    <rPh sb="9" eb="11">
      <t>バアイ</t>
    </rPh>
    <rPh sb="12" eb="14">
      <t>テンプ</t>
    </rPh>
    <rPh sb="15" eb="17">
      <t>フヨウ</t>
    </rPh>
    <rPh sb="21" eb="23">
      <t>ヨウチ</t>
    </rPh>
    <rPh sb="24" eb="26">
      <t>カクチョウ</t>
    </rPh>
    <rPh sb="27" eb="28">
      <t>トモナ</t>
    </rPh>
    <rPh sb="29" eb="31">
      <t>バアイ</t>
    </rPh>
    <rPh sb="32" eb="33">
      <t>フク</t>
    </rPh>
    <phoneticPr fontId="2"/>
  </si>
  <si>
    <t>２箇年で整備を行う場合は、少なくとも１年目進捗率が、一定程度（10％以上）を見込める計画である必要があります。</t>
    <rPh sb="21" eb="23">
      <t>シンチョク</t>
    </rPh>
    <rPh sb="23" eb="24">
      <t>リツ</t>
    </rPh>
    <rPh sb="26" eb="28">
      <t>イッテイ</t>
    </rPh>
    <rPh sb="28" eb="30">
      <t>テイド</t>
    </rPh>
    <rPh sb="34" eb="36">
      <t>イジョウ</t>
    </rPh>
    <rPh sb="38" eb="40">
      <t>ミコ</t>
    </rPh>
    <rPh sb="42" eb="44">
      <t>ケイカク</t>
    </rPh>
    <rPh sb="47" eb="49">
      <t>ヒツヨウ</t>
    </rPh>
    <phoneticPr fontId="2"/>
  </si>
  <si>
    <t>配置図、平面図等</t>
    <rPh sb="0" eb="2">
      <t>ハイチ</t>
    </rPh>
    <rPh sb="2" eb="3">
      <t>ズ</t>
    </rPh>
    <rPh sb="7" eb="8">
      <t>ナド</t>
    </rPh>
    <phoneticPr fontId="2"/>
  </si>
  <si>
    <t>見積書の表紙には、見積もりを作成した設計事務所の代表者氏名の記載（署名または記名及び押印（代表者印））があるものを提出してください。</t>
    <rPh sb="0" eb="3">
      <t>ミツモリショ</t>
    </rPh>
    <rPh sb="4" eb="6">
      <t>ヒョウシ</t>
    </rPh>
    <rPh sb="9" eb="11">
      <t>ミツ</t>
    </rPh>
    <rPh sb="14" eb="16">
      <t>サクセイ</t>
    </rPh>
    <rPh sb="18" eb="20">
      <t>セッケイ</t>
    </rPh>
    <rPh sb="20" eb="22">
      <t>ジム</t>
    </rPh>
    <rPh sb="22" eb="23">
      <t>ショ</t>
    </rPh>
    <rPh sb="24" eb="27">
      <t>ダイヒョウシャ</t>
    </rPh>
    <rPh sb="27" eb="29">
      <t>シメイ</t>
    </rPh>
    <rPh sb="30" eb="32">
      <t>キサイ</t>
    </rPh>
    <rPh sb="45" eb="48">
      <t>ダイヒョウシャ</t>
    </rPh>
    <rPh sb="48" eb="49">
      <t>イン</t>
    </rPh>
    <rPh sb="57" eb="59">
      <t>テイシュツ</t>
    </rPh>
    <phoneticPr fontId="2"/>
  </si>
  <si>
    <t>借入金、その他（寄付金など）があれば、資金内訳に額を記載するとともに、①～③に記載してください。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</si>
  <si>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法人において、現時点で銀行等から借入がある場合は必ず作成すること。</t>
    <rPh sb="0" eb="2">
      <t>ホウジン</t>
    </rPh>
    <rPh sb="7" eb="10">
      <t>ゲンジテン</t>
    </rPh>
    <rPh sb="11" eb="13">
      <t>ギンコウ</t>
    </rPh>
    <rPh sb="13" eb="14">
      <t>トウ</t>
    </rPh>
    <rPh sb="16" eb="18">
      <t>カリイレ</t>
    </rPh>
    <rPh sb="21" eb="23">
      <t>バアイ</t>
    </rPh>
    <rPh sb="24" eb="25">
      <t>カナラ</t>
    </rPh>
    <rPh sb="26" eb="28">
      <t>サクセイ</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</si>
  <si>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</si>
  <si>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　秘密保持、個人情報保護に関する考え方及び取り組み（情報の管理の仕方、誓約書など）</t>
  </si>
  <si>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</si>
  <si>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</si>
  <si>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</si>
  <si>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</si>
  <si>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</si>
  <si>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(来客用　　台、職員用　　台)</t>
  </si>
  <si>
    <t>災害レッドゾーンまたは災害イエローゾーンに該当する場合、実施・計画している具体的な対策</t>
    <rPh sb="0" eb="2">
      <t>サイガイ</t>
    </rPh>
    <rPh sb="11" eb="13">
      <t>サイガイ</t>
    </rPh>
    <rPh sb="21" eb="23">
      <t>ガイトウ</t>
    </rPh>
    <rPh sb="25" eb="27">
      <t>バアイ</t>
    </rPh>
    <rPh sb="28" eb="30">
      <t>ジッシ</t>
    </rPh>
    <rPh sb="31" eb="33">
      <t>ケイカク</t>
    </rPh>
    <rPh sb="37" eb="40">
      <t>グタイテキ</t>
    </rPh>
    <rPh sb="41" eb="43">
      <t>タイサク</t>
    </rPh>
    <phoneticPr fontId="2"/>
  </si>
  <si>
    <t>　　□現地の写真（計画地をマークし、撮影方向を明示する）　　　□地籍図（計画地をマークする）　　　</t>
    <rPh sb="32" eb="34">
      <t>チセキ</t>
    </rPh>
    <phoneticPr fontId="2"/>
  </si>
  <si>
    <t>　　□他の法人が贈与する場合は、その旨を議決した理事会等の議事録　</t>
    <rPh sb="3" eb="4">
      <t>タ</t>
    </rPh>
    <rPh sb="5" eb="7">
      <t>ホウジン</t>
    </rPh>
    <rPh sb="8" eb="10">
      <t>ゾウヨ</t>
    </rPh>
    <rPh sb="12" eb="14">
      <t>バアイ</t>
    </rPh>
    <rPh sb="18" eb="19">
      <t>ムネ</t>
    </rPh>
    <rPh sb="20" eb="22">
      <t>ギケツ</t>
    </rPh>
    <rPh sb="24" eb="27">
      <t>リジカイ</t>
    </rPh>
    <rPh sb="27" eb="28">
      <t>ナド</t>
    </rPh>
    <rPh sb="29" eb="32">
      <t>ギジロク</t>
    </rPh>
    <phoneticPr fontId="2"/>
  </si>
  <si>
    <t>　　□工事用・運営用車両の進入路、排水路を示した地図　　　□用地取得の工程表</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rPh sb="30" eb="32">
      <t>ヨウチ</t>
    </rPh>
    <rPh sb="32" eb="34">
      <t>シュトク</t>
    </rPh>
    <rPh sb="35" eb="37">
      <t>コウテイ</t>
    </rPh>
    <rPh sb="37" eb="38">
      <t>ヒョウ</t>
    </rPh>
    <phoneticPr fontId="2"/>
  </si>
  <si>
    <t xml:space="preserve">    □隣地地権者、隣接住民の同意書及び同意者の住居が分かる地図</t>
    <rPh sb="11" eb="13">
      <t>リンセツ</t>
    </rPh>
    <rPh sb="13" eb="15">
      <t>ジュウミン</t>
    </rPh>
    <rPh sb="16" eb="19">
      <t>ドウイショ</t>
    </rPh>
    <rPh sb="19" eb="20">
      <t>オヨ</t>
    </rPh>
    <rPh sb="21" eb="23">
      <t>ドウイ</t>
    </rPh>
    <rPh sb="23" eb="24">
      <t>シャ</t>
    </rPh>
    <rPh sb="25" eb="27">
      <t>ジュウキョ</t>
    </rPh>
    <rPh sb="28" eb="29">
      <t>ワ</t>
    </rPh>
    <rPh sb="31" eb="33">
      <t>チズ</t>
    </rPh>
    <phoneticPr fontId="2"/>
  </si>
  <si>
    <t>例）洪水ハザードマップにて、浸水が最大50cm予想される地域のため、地盤を50cm地上げを行う予定</t>
    <rPh sb="0" eb="1">
      <t>レイ</t>
    </rPh>
    <rPh sb="2" eb="4">
      <t>コウズイ</t>
    </rPh>
    <rPh sb="14" eb="16">
      <t>シンスイ</t>
    </rPh>
    <rPh sb="17" eb="19">
      <t>サイダイ</t>
    </rPh>
    <rPh sb="23" eb="25">
      <t>ヨソウ</t>
    </rPh>
    <rPh sb="28" eb="30">
      <t>チイキ</t>
    </rPh>
    <rPh sb="34" eb="36">
      <t>ジバン</t>
    </rPh>
    <rPh sb="41" eb="43">
      <t>ジア</t>
    </rPh>
    <rPh sb="45" eb="46">
      <t>オコナ</t>
    </rPh>
    <rPh sb="47" eb="49">
      <t>ヨテイ</t>
    </rPh>
    <phoneticPr fontId="2"/>
  </si>
  <si>
    <t>　　浸水が予想される地域のため、エアコンの室外機などを屋上に上げる計画</t>
    <rPh sb="2" eb="4">
      <t>シンスイ</t>
    </rPh>
    <rPh sb="5" eb="7">
      <t>ヨソウ</t>
    </rPh>
    <rPh sb="10" eb="12">
      <t>チイキ</t>
    </rPh>
    <rPh sb="21" eb="24">
      <t>シツガイキ</t>
    </rPh>
    <rPh sb="27" eb="29">
      <t>オクジョウ</t>
    </rPh>
    <rPh sb="30" eb="31">
      <t>ア</t>
    </rPh>
    <rPh sb="33" eb="35">
      <t>ケイカク</t>
    </rPh>
    <phoneticPr fontId="2"/>
  </si>
  <si>
    <t>今回計画では対応出来ないなど、特になければなしで構いません</t>
    <rPh sb="0" eb="2">
      <t>コンカイ</t>
    </rPh>
    <rPh sb="2" eb="4">
      <t>ケイカク</t>
    </rPh>
    <rPh sb="6" eb="8">
      <t>タイオウ</t>
    </rPh>
    <rPh sb="8" eb="10">
      <t>デキ</t>
    </rPh>
    <rPh sb="15" eb="16">
      <t>トク</t>
    </rPh>
    <rPh sb="24" eb="25">
      <t>カマ</t>
    </rPh>
    <phoneticPr fontId="2"/>
  </si>
  <si>
    <t>　　□直近の監査指摘、改善報告書、定款、現況報告書の写し</t>
    <rPh sb="3" eb="4">
      <t>チョク</t>
    </rPh>
    <rPh sb="4" eb="5">
      <t>コン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</si>
  <si>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</si>
  <si>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</si>
  <si>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</si>
  <si>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</si>
  <si>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</si>
  <si>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</si>
  <si>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</si>
  <si>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</si>
  <si>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</si>
  <si>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</si>
  <si>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</si>
  <si>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</si>
  <si>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</si>
  <si>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</si>
  <si>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今回応募の社会福祉施設等整備事業計画に係る資金計画について、独立行政法人福祉医療</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</si>
  <si>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</si>
  <si>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ただし、この協議結果が実際の融資を約束するものでないことを申し添えます。</t>
    <rPh sb="6" eb="8">
      <t>キョウギ</t>
    </rPh>
    <rPh sb="8" eb="10">
      <t>ケッカ</t>
    </rPh>
    <phoneticPr fontId="2"/>
  </si>
  <si>
    <t>　今回応募の社会福祉施設等整備事業計画に係る資金計画について、○○銀行と協議した結果、</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3" eb="35">
      <t>ギンコウ</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</si>
  <si>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</si>
  <si>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</si>
  <si>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</si>
  <si>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</si>
  <si>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既往借入金の状況（法人全体）★　※法人に現在借入れがある場合は必要</t>
    <rPh sb="0" eb="2">
      <t>キオウ</t>
    </rPh>
    <rPh sb="2" eb="4">
      <t>カリイレ</t>
    </rPh>
    <rPh sb="4" eb="5">
      <t>キン</t>
    </rPh>
    <rPh sb="6" eb="8">
      <t>ジョウキョウ</t>
    </rPh>
    <rPh sb="9" eb="11">
      <t>ホウジン</t>
    </rPh>
    <rPh sb="11" eb="13">
      <t>ゼンタイ</t>
    </rPh>
    <rPh sb="17" eb="19">
      <t>ホウジン</t>
    </rPh>
    <rPh sb="20" eb="22">
      <t>ゲンザイ</t>
    </rPh>
    <rPh sb="22" eb="24">
      <t>カリイレ</t>
    </rPh>
    <rPh sb="28" eb="30">
      <t>バアイ</t>
    </rPh>
    <rPh sb="31" eb="33">
      <t>ヒツヨウ</t>
    </rPh>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</si>
  <si>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</si>
  <si>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</si>
  <si>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</si>
  <si>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</si>
  <si>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</si>
  <si>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</si>
  <si>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</si>
  <si>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</si>
  <si>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</si>
  <si>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</si>
  <si>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</si>
  <si>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</si>
  <si>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</si>
  <si>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</si>
  <si>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</si>
  <si>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</si>
  <si>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対象部分</t>
    <rPh sb="0" eb="2">
      <t>タイショウ</t>
    </rPh>
    <rPh sb="2" eb="4">
      <t>ブブン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</si>
  <si>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</si>
  <si>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</si>
  <si>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</si>
  <si>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</si>
  <si>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</si>
  <si>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</si>
  <si>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</si>
  <si>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</si>
  <si>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仮設施設整備工事</t>
    <rPh sb="0" eb="2">
      <t>カセツ</t>
    </rPh>
    <rPh sb="2" eb="4">
      <t>シセツ</t>
    </rPh>
    <rPh sb="4" eb="6">
      <t>セイビ</t>
    </rPh>
    <rPh sb="6" eb="8">
      <t>コウジ</t>
    </rPh>
    <phoneticPr fontId="2"/>
  </si>
  <si>
    <t>E</t>
    <phoneticPr fontId="2"/>
  </si>
  <si>
    <t>浄化槽設備工事</t>
    <rPh sb="0" eb="3">
      <t>ジョウカソウ</t>
    </rPh>
    <rPh sb="3" eb="5">
      <t>セツビ</t>
    </rPh>
    <rPh sb="5" eb="7">
      <t>コウジ</t>
    </rPh>
    <phoneticPr fontId="2"/>
  </si>
  <si>
    <t>F</t>
    <phoneticPr fontId="2"/>
  </si>
  <si>
    <t>特殊附帯工事費</t>
    <rPh sb="0" eb="2">
      <t>トクシュ</t>
    </rPh>
    <rPh sb="2" eb="4">
      <t>フタイ</t>
    </rPh>
    <rPh sb="4" eb="7">
      <t>コウジヒ</t>
    </rPh>
    <phoneticPr fontId="2"/>
  </si>
  <si>
    <t>G</t>
  </si>
  <si>
    <t>資源有効活用整備分</t>
    <phoneticPr fontId="2"/>
  </si>
  <si>
    <t>G'</t>
    <phoneticPr fontId="2"/>
  </si>
  <si>
    <t>屋外教育環境整備分</t>
    <phoneticPr fontId="2"/>
  </si>
  <si>
    <t>解体撤去工事</t>
    <rPh sb="0" eb="2">
      <t>カイタイ</t>
    </rPh>
    <rPh sb="2" eb="4">
      <t>テッキョ</t>
    </rPh>
    <rPh sb="4" eb="6">
      <t>コウジ</t>
    </rPh>
    <phoneticPr fontId="2"/>
  </si>
  <si>
    <t>H</t>
    <phoneticPr fontId="2"/>
  </si>
  <si>
    <t>←冷暖房対象面積を入力</t>
    <rPh sb="1" eb="4">
      <t>レイダンボウ</t>
    </rPh>
    <rPh sb="4" eb="6">
      <t>タイショウ</t>
    </rPh>
    <rPh sb="6" eb="8">
      <t>メンセキ</t>
    </rPh>
    <rPh sb="9" eb="11">
      <t>ニュウリョク</t>
    </rPh>
    <phoneticPr fontId="2"/>
  </si>
  <si>
    <t>外構工事費（防犯対策に限る）</t>
    <rPh sb="0" eb="2">
      <t>ソトコウ</t>
    </rPh>
    <rPh sb="2" eb="5">
      <t>コウジヒ</t>
    </rPh>
    <rPh sb="6" eb="8">
      <t>ボウハン</t>
    </rPh>
    <rPh sb="8" eb="10">
      <t>タイサク</t>
    </rPh>
    <rPh sb="11" eb="12">
      <t>カギ</t>
    </rPh>
    <phoneticPr fontId="2"/>
  </si>
  <si>
    <t>I</t>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</si>
  <si>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</si>
  <si>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</si>
  <si>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</si>
  <si>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</si>
  <si>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</si>
  <si>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</si>
  <si>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</si>
  <si>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</si>
  <si>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</si>
  <si>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</si>
  <si>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</si>
  <si>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</si>
  <si>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</si>
  <si>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</si>
  <si>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総工事費</t>
    <rPh sb="0" eb="1">
      <t>ソウ</t>
    </rPh>
    <rPh sb="1" eb="3">
      <t>コウジ</t>
    </rPh>
    <rPh sb="3" eb="4">
      <t>ヒ</t>
    </rPh>
    <phoneticPr fontId="2"/>
  </si>
  <si>
    <t>N</t>
    <phoneticPr fontId="2"/>
  </si>
  <si>
    <t>J'</t>
    <phoneticPr fontId="2"/>
  </si>
  <si>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</si>
  <si>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</si>
  <si>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t>合計</t>
    <rPh sb="0" eb="1">
      <t>ゴウ</t>
    </rPh>
    <rPh sb="1" eb="2">
      <t>ケイ</t>
    </rPh>
    <phoneticPr fontId="2"/>
  </si>
  <si>
    <t>S</t>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</si>
  <si>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</si>
  <si>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</si>
  <si>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</si>
  <si>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</si>
  <si>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</si>
  <si>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</si>
  <si>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</si>
  <si>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</si>
  <si>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</si>
  <si>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</si>
  <si>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</si>
  <si>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</si>
  <si>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</si>
  <si>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</si>
  <si>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</si>
  <si>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</si>
  <si>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</si>
  <si>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</si>
  <si>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総事業費・対象経費の実支出額算出表★</t>
    <rPh sb="0" eb="4">
      <t>ソウジギョウヒ</t>
    </rPh>
    <rPh sb="5" eb="7">
      <t>タイショウ</t>
    </rPh>
    <rPh sb="7" eb="9">
      <t>ケイヒ</t>
    </rPh>
    <rPh sb="10" eb="13">
      <t>ジツシシュツ</t>
    </rPh>
    <rPh sb="13" eb="14">
      <t>ガク</t>
    </rPh>
    <rPh sb="14" eb="16">
      <t>サンシュツ</t>
    </rPh>
    <rPh sb="16" eb="17">
      <t>ヒョウ</t>
    </rPh>
    <phoneticPr fontId="2"/>
  </si>
  <si>
    <t>□総事業費・対象経費の実支出額算出表</t>
    <phoneticPr fontId="2"/>
  </si>
  <si>
    <t>農業委員会事務局との農地転用の許可についての協議結果　★</t>
    <rPh sb="0" eb="2">
      <t>ノウギョウ</t>
    </rPh>
    <rPh sb="2" eb="5">
      <t>イインカイ</t>
    </rPh>
    <rPh sb="5" eb="8">
      <t>ジムキョク</t>
    </rPh>
    <rPh sb="10" eb="12">
      <t>ノウチ</t>
    </rPh>
    <rPh sb="12" eb="14">
      <t>テンヨウ</t>
    </rPh>
    <rPh sb="15" eb="17">
      <t>キョカ</t>
    </rPh>
    <rPh sb="22" eb="24">
      <t>キョウギ</t>
    </rPh>
    <rPh sb="24" eb="26">
      <t>ケッカ</t>
    </rPh>
    <phoneticPr fontId="2"/>
  </si>
  <si>
    <t>浸水対策室との雨水流出抑制施設設置についての協議結果　★</t>
    <rPh sb="0" eb="5">
      <t>シンスイタイサクシツ</t>
    </rPh>
    <rPh sb="7" eb="9">
      <t>ウスイ</t>
    </rPh>
    <rPh sb="9" eb="11">
      <t>リュウシュツ</t>
    </rPh>
    <rPh sb="11" eb="13">
      <t>ヨクセイ</t>
    </rPh>
    <rPh sb="13" eb="15">
      <t>シセツ</t>
    </rPh>
    <rPh sb="15" eb="17">
      <t>セッチ</t>
    </rPh>
    <rPh sb="22" eb="24">
      <t>キョウギ</t>
    </rPh>
    <rPh sb="24" eb="26">
      <t>ケッカ</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</si>
  <si>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</si>
  <si>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</si>
  <si>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</si>
  <si>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</si>
  <si>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</si>
  <si>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t>
    <phoneticPr fontId="2"/>
  </si>
  <si>
    <t>　その他</t>
    <rPh sb="3" eb="4">
      <t>タ</t>
    </rPh>
    <phoneticPr fontId="2"/>
  </si>
  <si>
    <t>⑯</t>
    <phoneticPr fontId="2"/>
  </si>
  <si>
    <t>⑰</t>
    <phoneticPr fontId="2"/>
  </si>
  <si>
    <t>融資率・利率毎にご作成ください</t>
    <rPh sb="0" eb="2">
      <t>ユウシ</t>
    </rPh>
    <rPh sb="2" eb="3">
      <t>リツ</t>
    </rPh>
    <rPh sb="4" eb="6">
      <t>リリツ</t>
    </rPh>
    <rPh sb="6" eb="7">
      <t>ゴト</t>
    </rPh>
    <rPh sb="9" eb="11">
      <t>サクセイ</t>
    </rPh>
    <phoneticPr fontId="87"/>
  </si>
  <si>
    <t>借入申込計画概要【資金計画】</t>
    <phoneticPr fontId="87"/>
  </si>
  <si>
    <t>（金額単位：千円）</t>
    <phoneticPr fontId="87"/>
  </si>
  <si>
    <t>資　　　金　　　計　　　画</t>
    <phoneticPr fontId="2"/>
  </si>
  <si>
    <t>区　　　分</t>
  </si>
  <si>
    <t>所要資金の
総額</t>
    <phoneticPr fontId="2"/>
  </si>
  <si>
    <t>機構借入金</t>
  </si>
  <si>
    <t>補助金
交付金</t>
    <phoneticPr fontId="2"/>
  </si>
  <si>
    <t>その他
借入金</t>
    <phoneticPr fontId="87"/>
  </si>
  <si>
    <t>共同募金</t>
    <phoneticPr fontId="87"/>
  </si>
  <si>
    <t>贈与金</t>
    <phoneticPr fontId="87"/>
  </si>
  <si>
    <t>自己資金</t>
    <phoneticPr fontId="2"/>
  </si>
  <si>
    <t>借　入　申　込　施　設</t>
    <phoneticPr fontId="2"/>
  </si>
  <si>
    <t>融資率</t>
    <rPh sb="0" eb="2">
      <t>ユウシ</t>
    </rPh>
    <rPh sb="2" eb="3">
      <t>リツ</t>
    </rPh>
    <phoneticPr fontId="87"/>
  </si>
  <si>
    <t>％</t>
    <phoneticPr fontId="87"/>
  </si>
  <si>
    <t>主要貸付利率表における施設・事業の種類：</t>
    <phoneticPr fontId="87"/>
  </si>
  <si>
    <t>社会福祉事業施設</t>
    <rPh sb="0" eb="2">
      <t>シャカイ</t>
    </rPh>
    <rPh sb="2" eb="4">
      <t>フクシ</t>
    </rPh>
    <rPh sb="4" eb="6">
      <t>ジギョウ</t>
    </rPh>
    <rPh sb="6" eb="8">
      <t>シセツ</t>
    </rPh>
    <phoneticPr fontId="87"/>
  </si>
  <si>
    <t>建築工事費等
合   計   額</t>
    <rPh sb="5" eb="6">
      <t>ナド</t>
    </rPh>
    <rPh sb="7" eb="8">
      <t>ゴウ</t>
    </rPh>
    <rPh sb="14" eb="15">
      <t>ガク</t>
    </rPh>
    <phoneticPr fontId="87"/>
  </si>
  <si>
    <t>設備備品整備費</t>
  </si>
  <si>
    <t>土地取得費</t>
    <phoneticPr fontId="87"/>
  </si>
  <si>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87"/>
  </si>
  <si>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</si>
  <si>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</si>
  <si>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</si>
  <si>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9"/>
  </si>
  <si>
    <t>①</t>
    <phoneticPr fontId="87"/>
  </si>
  <si>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9"/>
  </si>
  <si>
    <t>千円</t>
    <rPh sb="0" eb="2">
      <t>センエン</t>
    </rPh>
    <phoneticPr fontId="87"/>
  </si>
  <si>
    <t>②</t>
    <phoneticPr fontId="87"/>
  </si>
  <si>
    <t>地域介護・福祉空間交付金
地域医療介護総合確保基金交付決定額　（A）</t>
    <phoneticPr fontId="87"/>
  </si>
  <si>
    <t>②の控除対象交付金額の上限</t>
    <phoneticPr fontId="87"/>
  </si>
  <si>
    <t>（A）の対象事業に対する自治体からの交付決定額</t>
    <phoneticPr fontId="87"/>
  </si>
  <si>
    <t>③</t>
    <phoneticPr fontId="87"/>
  </si>
  <si>
    <t>市区町村の単独（上積）補助金</t>
    <phoneticPr fontId="87"/>
  </si>
  <si>
    <t>【参考】</t>
    <phoneticPr fontId="87"/>
  </si>
  <si>
    <t>④</t>
    <phoneticPr fontId="87"/>
  </si>
  <si>
    <t>民間補助金</t>
    <phoneticPr fontId="87"/>
  </si>
  <si>
    <t>今次計画における控除対象補助金額</t>
    <phoneticPr fontId="87"/>
  </si>
  <si>
    <t>千円</t>
    <phoneticPr fontId="87"/>
  </si>
  <si>
    <t>⑤</t>
    <phoneticPr fontId="87"/>
  </si>
  <si>
    <t>今次計画に対して受ける補助金
及び交付金総額</t>
    <phoneticPr fontId="87"/>
  </si>
  <si>
    <t>非控除補助金額</t>
    <phoneticPr fontId="87"/>
  </si>
  <si>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87"/>
  </si>
  <si>
    <t>所要額（融資対象部分の建築工事費等）</t>
    <rPh sb="0" eb="2">
      <t>ショヨウ</t>
    </rPh>
    <rPh sb="2" eb="3">
      <t>ガク</t>
    </rPh>
    <rPh sb="11" eb="13">
      <t>ケンチク</t>
    </rPh>
    <rPh sb="13" eb="15">
      <t>コウジ</t>
    </rPh>
    <rPh sb="15" eb="16">
      <t>ヒ</t>
    </rPh>
    <rPh sb="16" eb="17">
      <t>トウ</t>
    </rPh>
    <phoneticPr fontId="19"/>
  </si>
  <si>
    <t>控除する補助金額（建物分)</t>
    <rPh sb="9" eb="11">
      <t>タテモノ</t>
    </rPh>
    <phoneticPr fontId="87"/>
  </si>
  <si>
    <t>融資率（再掲）</t>
    <phoneticPr fontId="87"/>
  </si>
  <si>
    <t>今次融資限度額【建物】</t>
    <phoneticPr fontId="19"/>
  </si>
  <si>
    <t>－</t>
    <phoneticPr fontId="87"/>
  </si>
  <si>
    <t>×</t>
    <phoneticPr fontId="87"/>
  </si>
  <si>
    <t>≧</t>
    <phoneticPr fontId="87"/>
  </si>
  <si>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9"/>
  </si>
  <si>
    <t>融資対象部分の土地取得費</t>
    <rPh sb="0" eb="2">
      <t>ユウシ</t>
    </rPh>
    <rPh sb="2" eb="4">
      <t>タイショウ</t>
    </rPh>
    <rPh sb="4" eb="6">
      <t>ブブン</t>
    </rPh>
    <rPh sb="7" eb="9">
      <t>トチ</t>
    </rPh>
    <rPh sb="9" eb="11">
      <t>シュトク</t>
    </rPh>
    <rPh sb="11" eb="12">
      <t>ヒ</t>
    </rPh>
    <phoneticPr fontId="19"/>
  </si>
  <si>
    <t>融資対象外部分の土地取得費</t>
    <rPh sb="5" eb="7">
      <t>ブブン</t>
    </rPh>
    <phoneticPr fontId="87"/>
  </si>
  <si>
    <t>計画全体の土地取得費</t>
    <rPh sb="0" eb="2">
      <t>ケイカク</t>
    </rPh>
    <rPh sb="2" eb="4">
      <t>ゼンタイ</t>
    </rPh>
    <rPh sb="5" eb="7">
      <t>トチ</t>
    </rPh>
    <rPh sb="7" eb="9">
      <t>シュトク</t>
    </rPh>
    <rPh sb="9" eb="10">
      <t>ヒ</t>
    </rPh>
    <phoneticPr fontId="87"/>
  </si>
  <si>
    <t>取 得 費</t>
    <phoneticPr fontId="87"/>
  </si>
  <si>
    <t>面   積</t>
    <rPh sb="0" eb="1">
      <t>メン</t>
    </rPh>
    <rPh sb="4" eb="5">
      <t>セキ</t>
    </rPh>
    <phoneticPr fontId="19"/>
  </si>
  <si>
    <t>単   価</t>
    <rPh sb="0" eb="1">
      <t>タン</t>
    </rPh>
    <rPh sb="4" eb="5">
      <t>アタイ</t>
    </rPh>
    <phoneticPr fontId="19"/>
  </si>
  <si>
    <t>所要額（融資対象部分の土地取得費）</t>
    <rPh sb="0" eb="2">
      <t>ショヨウ</t>
    </rPh>
    <rPh sb="2" eb="3">
      <t>ガク</t>
    </rPh>
    <phoneticPr fontId="19"/>
  </si>
  <si>
    <t>控除する補助金額（土地分)</t>
    <phoneticPr fontId="87"/>
  </si>
  <si>
    <t>今次融資限度額【土地】</t>
    <rPh sb="0" eb="2">
      <t>コンジ</t>
    </rPh>
    <rPh sb="2" eb="4">
      <t>ユウシ</t>
    </rPh>
    <rPh sb="4" eb="6">
      <t>ゲンド</t>
    </rPh>
    <rPh sb="6" eb="7">
      <t>ガク</t>
    </rPh>
    <rPh sb="8" eb="10">
      <t>トチ</t>
    </rPh>
    <phoneticPr fontId="19"/>
  </si>
  <si>
    <t>（4）その他借入金の借入条件等</t>
    <rPh sb="5" eb="6">
      <t>タ</t>
    </rPh>
    <rPh sb="6" eb="8">
      <t>カリイレ</t>
    </rPh>
    <rPh sb="8" eb="9">
      <t>キン</t>
    </rPh>
    <rPh sb="10" eb="12">
      <t>カリイレ</t>
    </rPh>
    <rPh sb="12" eb="14">
      <t>ジョウケン</t>
    </rPh>
    <rPh sb="14" eb="15">
      <t>トウ</t>
    </rPh>
    <phoneticPr fontId="87"/>
  </si>
  <si>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87"/>
  </si>
  <si>
    <t>その他借入金の借入先</t>
    <rPh sb="2" eb="3">
      <t>タ</t>
    </rPh>
    <rPh sb="3" eb="5">
      <t>カリイレ</t>
    </rPh>
    <rPh sb="5" eb="6">
      <t>キン</t>
    </rPh>
    <rPh sb="7" eb="9">
      <t>カリイレ</t>
    </rPh>
    <rPh sb="9" eb="10">
      <t>サキ</t>
    </rPh>
    <phoneticPr fontId="87"/>
  </si>
  <si>
    <t>借入金額</t>
    <phoneticPr fontId="87"/>
  </si>
  <si>
    <t>借入時期</t>
  </si>
  <si>
    <t>償還期間</t>
  </si>
  <si>
    <t>利息</t>
    <phoneticPr fontId="2"/>
  </si>
  <si>
    <t>協調融資</t>
    <phoneticPr fontId="2"/>
  </si>
  <si>
    <t>抵当権設定の有無</t>
    <rPh sb="0" eb="3">
      <t>テイトウケン</t>
    </rPh>
    <rPh sb="3" eb="5">
      <t>セッテイ</t>
    </rPh>
    <rPh sb="6" eb="8">
      <t>ウム</t>
    </rPh>
    <phoneticPr fontId="87"/>
  </si>
  <si>
    <t>（千円）</t>
    <phoneticPr fontId="87"/>
  </si>
  <si>
    <t>（うち据置期間）</t>
  </si>
  <si>
    <t>(有の場合)設定予定年月</t>
    <rPh sb="1" eb="2">
      <t>ア</t>
    </rPh>
    <rPh sb="3" eb="5">
      <t>バアイ</t>
    </rPh>
    <rPh sb="6" eb="8">
      <t>セッテイ</t>
    </rPh>
    <rPh sb="8" eb="10">
      <t>ヨテイ</t>
    </rPh>
    <rPh sb="10" eb="12">
      <t>ネンゲツ</t>
    </rPh>
    <phoneticPr fontId="87"/>
  </si>
  <si>
    <t xml:space="preserve">   </t>
  </si>
  <si>
    <t>月</t>
  </si>
  <si>
    <t xml:space="preserve">   </t>
    <phoneticPr fontId="2"/>
  </si>
  <si>
    <t>年</t>
    <phoneticPr fontId="2"/>
  </si>
  <si>
    <t>月</t>
    <phoneticPr fontId="87"/>
  </si>
  <si>
    <t>月）</t>
    <phoneticPr fontId="2"/>
  </si>
  <si>
    <t>金融機関名</t>
  </si>
  <si>
    <t>担当者職名・氏名</t>
    <phoneticPr fontId="2"/>
  </si>
  <si>
    <t>電話番号</t>
  </si>
  <si>
    <t>ＦＡＸ番号</t>
  </si>
  <si>
    <t>（</t>
  </si>
  <si>
    <t>）</t>
  </si>
  <si>
    <t>支店）</t>
    <phoneticPr fontId="87"/>
  </si>
  <si>
    <t>様</t>
  </si>
  <si>
    <t>【主要貸付利率表】</t>
    <rPh sb="1" eb="3">
      <t>シュヨウ</t>
    </rPh>
    <rPh sb="3" eb="5">
      <t>カシツケ</t>
    </rPh>
    <rPh sb="5" eb="7">
      <t>リリツ</t>
    </rPh>
    <rPh sb="7" eb="8">
      <t>ヒョウ</t>
    </rPh>
    <phoneticPr fontId="87"/>
  </si>
  <si>
    <t>介護関連施設</t>
    <rPh sb="0" eb="2">
      <t>カイゴ</t>
    </rPh>
    <rPh sb="2" eb="4">
      <t>カンレン</t>
    </rPh>
    <rPh sb="4" eb="6">
      <t>シセツ</t>
    </rPh>
    <phoneticPr fontId="87"/>
  </si>
  <si>
    <t>養成施設</t>
    <rPh sb="0" eb="2">
      <t>ヨウセイ</t>
    </rPh>
    <rPh sb="2" eb="4">
      <t>シセツ</t>
    </rPh>
    <phoneticPr fontId="87"/>
  </si>
  <si>
    <t>有料老人ホーム・等</t>
    <rPh sb="0" eb="2">
      <t>ユウリョウ</t>
    </rPh>
    <rPh sb="2" eb="4">
      <t>ロウジン</t>
    </rPh>
    <rPh sb="8" eb="9">
      <t>トウ</t>
    </rPh>
    <phoneticPr fontId="87"/>
  </si>
  <si>
    <t>企業主導型保育事業等</t>
    <rPh sb="0" eb="2">
      <t>キギョウ</t>
    </rPh>
    <rPh sb="2" eb="5">
      <t>シュドウガタ</t>
    </rPh>
    <rPh sb="5" eb="7">
      <t>ホイク</t>
    </rPh>
    <rPh sb="7" eb="9">
      <t>ジギョウ</t>
    </rPh>
    <rPh sb="9" eb="10">
      <t>トウ</t>
    </rPh>
    <phoneticPr fontId="87"/>
  </si>
  <si>
    <t>【協調融資】</t>
    <rPh sb="1" eb="3">
      <t>キョウチョウ</t>
    </rPh>
    <rPh sb="3" eb="5">
      <t>ユウシ</t>
    </rPh>
    <phoneticPr fontId="2"/>
  </si>
  <si>
    <t>【利息】</t>
    <rPh sb="1" eb="3">
      <t>リソク</t>
    </rPh>
    <phoneticPr fontId="2"/>
  </si>
  <si>
    <t>変動</t>
    <rPh sb="0" eb="2">
      <t>ヘンドウ</t>
    </rPh>
    <phoneticPr fontId="87"/>
  </si>
  <si>
    <t>完全固定</t>
    <rPh sb="0" eb="2">
      <t>カンゼン</t>
    </rPh>
    <rPh sb="2" eb="4">
      <t>コテイ</t>
    </rPh>
    <phoneticPr fontId="87"/>
  </si>
  <si>
    <t>当初1年固定以後変動</t>
    <rPh sb="0" eb="2">
      <t>トウショ</t>
    </rPh>
    <rPh sb="3" eb="4">
      <t>ネン</t>
    </rPh>
    <rPh sb="4" eb="6">
      <t>コテイ</t>
    </rPh>
    <rPh sb="6" eb="8">
      <t>イゴ</t>
    </rPh>
    <rPh sb="8" eb="10">
      <t>ヘンドウ</t>
    </rPh>
    <phoneticPr fontId="87"/>
  </si>
  <si>
    <t>当初2年固定以後変動</t>
    <rPh sb="0" eb="2">
      <t>トウショ</t>
    </rPh>
    <rPh sb="3" eb="4">
      <t>ネン</t>
    </rPh>
    <rPh sb="4" eb="6">
      <t>コテイ</t>
    </rPh>
    <rPh sb="6" eb="8">
      <t>イゴ</t>
    </rPh>
    <rPh sb="8" eb="10">
      <t>ヘンドウ</t>
    </rPh>
    <phoneticPr fontId="87"/>
  </si>
  <si>
    <t>当初3年固定以後変動</t>
    <rPh sb="0" eb="2">
      <t>トウショ</t>
    </rPh>
    <rPh sb="3" eb="4">
      <t>ネン</t>
    </rPh>
    <rPh sb="4" eb="6">
      <t>コテイ</t>
    </rPh>
    <rPh sb="6" eb="8">
      <t>イゴ</t>
    </rPh>
    <rPh sb="8" eb="10">
      <t>ヘンドウ</t>
    </rPh>
    <phoneticPr fontId="87"/>
  </si>
  <si>
    <t>当初4年固定以後変動</t>
    <rPh sb="0" eb="2">
      <t>トウショ</t>
    </rPh>
    <rPh sb="3" eb="4">
      <t>ネン</t>
    </rPh>
    <rPh sb="4" eb="6">
      <t>コテイ</t>
    </rPh>
    <rPh sb="6" eb="8">
      <t>イゴ</t>
    </rPh>
    <rPh sb="8" eb="10">
      <t>ヘンドウ</t>
    </rPh>
    <phoneticPr fontId="87"/>
  </si>
  <si>
    <t>当初5年固定以後変動</t>
    <rPh sb="0" eb="2">
      <t>トウショ</t>
    </rPh>
    <rPh sb="3" eb="4">
      <t>ネン</t>
    </rPh>
    <rPh sb="4" eb="6">
      <t>コテイ</t>
    </rPh>
    <rPh sb="6" eb="8">
      <t>イゴ</t>
    </rPh>
    <rPh sb="8" eb="10">
      <t>ヘンドウ</t>
    </rPh>
    <phoneticPr fontId="87"/>
  </si>
  <si>
    <t>当初6年固定以後変動</t>
    <rPh sb="0" eb="2">
      <t>トウショ</t>
    </rPh>
    <rPh sb="3" eb="4">
      <t>ネン</t>
    </rPh>
    <rPh sb="4" eb="6">
      <t>コテイ</t>
    </rPh>
    <rPh sb="6" eb="8">
      <t>イゴ</t>
    </rPh>
    <rPh sb="8" eb="10">
      <t>ヘンドウ</t>
    </rPh>
    <phoneticPr fontId="87"/>
  </si>
  <si>
    <t>当初7年固定以後変動</t>
    <rPh sb="0" eb="2">
      <t>トウショ</t>
    </rPh>
    <rPh sb="3" eb="4">
      <t>ネン</t>
    </rPh>
    <rPh sb="4" eb="6">
      <t>コテイ</t>
    </rPh>
    <rPh sb="6" eb="8">
      <t>イゴ</t>
    </rPh>
    <rPh sb="8" eb="10">
      <t>ヘンドウ</t>
    </rPh>
    <phoneticPr fontId="87"/>
  </si>
  <si>
    <t>当初8年固定以後変動</t>
    <rPh sb="0" eb="2">
      <t>トウショ</t>
    </rPh>
    <rPh sb="3" eb="4">
      <t>ネン</t>
    </rPh>
    <rPh sb="4" eb="6">
      <t>コテイ</t>
    </rPh>
    <rPh sb="6" eb="8">
      <t>イゴ</t>
    </rPh>
    <rPh sb="8" eb="10">
      <t>ヘンドウ</t>
    </rPh>
    <phoneticPr fontId="87"/>
  </si>
  <si>
    <t>当初9年固定以後変動</t>
    <rPh sb="0" eb="2">
      <t>トウショ</t>
    </rPh>
    <rPh sb="3" eb="4">
      <t>ネン</t>
    </rPh>
    <rPh sb="4" eb="6">
      <t>コテイ</t>
    </rPh>
    <rPh sb="6" eb="8">
      <t>イゴ</t>
    </rPh>
    <rPh sb="8" eb="10">
      <t>ヘンドウ</t>
    </rPh>
    <phoneticPr fontId="87"/>
  </si>
  <si>
    <t>当初10年固定以後変動</t>
    <rPh sb="0" eb="2">
      <t>トウショ</t>
    </rPh>
    <rPh sb="4" eb="5">
      <t>ネン</t>
    </rPh>
    <rPh sb="5" eb="7">
      <t>コテイ</t>
    </rPh>
    <rPh sb="7" eb="9">
      <t>イゴ</t>
    </rPh>
    <rPh sb="9" eb="11">
      <t>ヘンドウ</t>
    </rPh>
    <phoneticPr fontId="87"/>
  </si>
  <si>
    <t>当初11年固定以後変動</t>
    <rPh sb="0" eb="2">
      <t>トウショ</t>
    </rPh>
    <rPh sb="4" eb="5">
      <t>ネン</t>
    </rPh>
    <rPh sb="5" eb="7">
      <t>コテイ</t>
    </rPh>
    <rPh sb="7" eb="9">
      <t>イゴ</t>
    </rPh>
    <rPh sb="9" eb="11">
      <t>ヘンドウ</t>
    </rPh>
    <phoneticPr fontId="87"/>
  </si>
  <si>
    <t>当初12年固定以後変動</t>
    <rPh sb="0" eb="2">
      <t>トウショ</t>
    </rPh>
    <rPh sb="4" eb="5">
      <t>ネン</t>
    </rPh>
    <rPh sb="5" eb="7">
      <t>コテイ</t>
    </rPh>
    <rPh sb="7" eb="9">
      <t>イゴ</t>
    </rPh>
    <rPh sb="9" eb="11">
      <t>ヘンドウ</t>
    </rPh>
    <phoneticPr fontId="87"/>
  </si>
  <si>
    <t>当初13年固定以後変動</t>
    <rPh sb="0" eb="2">
      <t>トウショ</t>
    </rPh>
    <rPh sb="4" eb="5">
      <t>ネン</t>
    </rPh>
    <rPh sb="5" eb="7">
      <t>コテイ</t>
    </rPh>
    <rPh sb="7" eb="9">
      <t>イゴ</t>
    </rPh>
    <rPh sb="9" eb="11">
      <t>ヘンドウ</t>
    </rPh>
    <phoneticPr fontId="87"/>
  </si>
  <si>
    <t>当初14年固定以後変動</t>
    <rPh sb="0" eb="2">
      <t>トウショ</t>
    </rPh>
    <rPh sb="4" eb="5">
      <t>ネン</t>
    </rPh>
    <rPh sb="5" eb="7">
      <t>コテイ</t>
    </rPh>
    <rPh sb="7" eb="9">
      <t>イゴ</t>
    </rPh>
    <rPh sb="9" eb="11">
      <t>ヘンドウ</t>
    </rPh>
    <phoneticPr fontId="87"/>
  </si>
  <si>
    <t>当初15年固定以後変動</t>
    <rPh sb="0" eb="2">
      <t>トウショ</t>
    </rPh>
    <rPh sb="4" eb="5">
      <t>ネン</t>
    </rPh>
    <rPh sb="5" eb="7">
      <t>コテイ</t>
    </rPh>
    <rPh sb="7" eb="9">
      <t>イゴ</t>
    </rPh>
    <rPh sb="9" eb="11">
      <t>ヘンドウ</t>
    </rPh>
    <phoneticPr fontId="87"/>
  </si>
  <si>
    <t>当初16年固定以後変動</t>
    <rPh sb="0" eb="2">
      <t>トウショ</t>
    </rPh>
    <rPh sb="4" eb="5">
      <t>ネン</t>
    </rPh>
    <rPh sb="5" eb="7">
      <t>コテイ</t>
    </rPh>
    <rPh sb="7" eb="9">
      <t>イゴ</t>
    </rPh>
    <rPh sb="9" eb="11">
      <t>ヘンドウ</t>
    </rPh>
    <phoneticPr fontId="87"/>
  </si>
  <si>
    <t>当初17年固定以後変動</t>
    <rPh sb="0" eb="2">
      <t>トウショ</t>
    </rPh>
    <rPh sb="4" eb="5">
      <t>ネン</t>
    </rPh>
    <rPh sb="5" eb="7">
      <t>コテイ</t>
    </rPh>
    <rPh sb="7" eb="9">
      <t>イゴ</t>
    </rPh>
    <rPh sb="9" eb="11">
      <t>ヘンドウ</t>
    </rPh>
    <phoneticPr fontId="87"/>
  </si>
  <si>
    <t>当初18年固定以後変動</t>
    <rPh sb="0" eb="2">
      <t>トウショ</t>
    </rPh>
    <rPh sb="4" eb="5">
      <t>ネン</t>
    </rPh>
    <rPh sb="5" eb="7">
      <t>コテイ</t>
    </rPh>
    <rPh sb="7" eb="9">
      <t>イゴ</t>
    </rPh>
    <rPh sb="9" eb="11">
      <t>ヘンドウ</t>
    </rPh>
    <phoneticPr fontId="87"/>
  </si>
  <si>
    <t>当初19年固定以後変動</t>
    <rPh sb="0" eb="2">
      <t>トウショ</t>
    </rPh>
    <rPh sb="4" eb="5">
      <t>ネン</t>
    </rPh>
    <rPh sb="5" eb="7">
      <t>コテイ</t>
    </rPh>
    <rPh sb="7" eb="9">
      <t>イゴ</t>
    </rPh>
    <rPh sb="9" eb="11">
      <t>ヘンドウ</t>
    </rPh>
    <phoneticPr fontId="87"/>
  </si>
  <si>
    <t>当初20年固定以後変動</t>
    <rPh sb="0" eb="2">
      <t>トウショ</t>
    </rPh>
    <rPh sb="4" eb="5">
      <t>ネン</t>
    </rPh>
    <rPh sb="5" eb="7">
      <t>コテイ</t>
    </rPh>
    <rPh sb="7" eb="9">
      <t>イゴ</t>
    </rPh>
    <rPh sb="9" eb="11">
      <t>ヘンドウ</t>
    </rPh>
    <phoneticPr fontId="87"/>
  </si>
  <si>
    <t>【抵当権設定の有無】</t>
    <rPh sb="1" eb="4">
      <t>テイトウケン</t>
    </rPh>
    <rPh sb="4" eb="6">
      <t>セッテイ</t>
    </rPh>
    <rPh sb="7" eb="9">
      <t>ウム</t>
    </rPh>
    <phoneticPr fontId="87"/>
  </si>
  <si>
    <t>有り</t>
    <rPh sb="0" eb="1">
      <t>ア</t>
    </rPh>
    <phoneticPr fontId="87"/>
  </si>
  <si>
    <t>無し</t>
    <rPh sb="0" eb="1">
      <t>ナ</t>
    </rPh>
    <phoneticPr fontId="87"/>
  </si>
  <si>
    <t>　無利子分</t>
    <rPh sb="1" eb="4">
      <t>ムリシ</t>
    </rPh>
    <rPh sb="4" eb="5">
      <t>ブン</t>
    </rPh>
    <phoneticPr fontId="19"/>
  </si>
  <si>
    <r>
      <t>平年度（令和</t>
    </r>
    <r>
      <rPr>
        <sz val="11"/>
        <color rgb="FF0070C0"/>
        <rFont val="ＭＳ 明朝"/>
        <family val="1"/>
        <charset val="128"/>
      </rPr>
      <t>９</t>
    </r>
    <r>
      <rPr>
        <sz val="11"/>
        <rFont val="ＭＳ 明朝"/>
        <family val="1"/>
        <charset val="128"/>
      </rPr>
      <t>年度）予想</t>
    </r>
    <rPh sb="4" eb="6">
      <t>レイワ</t>
    </rPh>
    <phoneticPr fontId="2"/>
  </si>
  <si>
    <r>
      <t>平年度（令和</t>
    </r>
    <r>
      <rPr>
        <sz val="11"/>
        <color rgb="FF0070C0"/>
        <rFont val="ＭＳ 明朝"/>
        <family val="1"/>
        <charset val="128"/>
      </rPr>
      <t>10</t>
    </r>
    <r>
      <rPr>
        <sz val="11"/>
        <rFont val="ＭＳ 明朝"/>
        <family val="1"/>
        <charset val="128"/>
      </rPr>
      <t>年度）予想</t>
    </r>
    <rPh sb="4" eb="6">
      <t>レイワ</t>
    </rPh>
    <phoneticPr fontId="2"/>
  </si>
  <si>
    <t>建物の経歴について記載例を参考に記載してください。国庫補助を受けた年度と額を必ず記載すること。特記事項があれば「説明」欄に記載してください。
※国への協議の際に必要</t>
    <rPh sb="0" eb="2">
      <t>タテモノ</t>
    </rPh>
    <rPh sb="3" eb="5">
      <t>ケイレキ</t>
    </rPh>
    <rPh sb="9" eb="11">
      <t>キサイ</t>
    </rPh>
    <rPh sb="11" eb="12">
      <t>レイ</t>
    </rPh>
    <rPh sb="13" eb="15">
      <t>サンコウ</t>
    </rPh>
    <rPh sb="16" eb="18">
      <t>キサイ</t>
    </rPh>
    <rPh sb="25" eb="27">
      <t>コッコ</t>
    </rPh>
    <rPh sb="27" eb="29">
      <t>ホジョ</t>
    </rPh>
    <rPh sb="30" eb="31">
      <t>ウ</t>
    </rPh>
    <rPh sb="33" eb="35">
      <t>ネンド</t>
    </rPh>
    <rPh sb="36" eb="37">
      <t>ガク</t>
    </rPh>
    <rPh sb="38" eb="39">
      <t>カナラ</t>
    </rPh>
    <rPh sb="40" eb="42">
      <t>キサイ</t>
    </rPh>
    <rPh sb="47" eb="49">
      <t>トッキ</t>
    </rPh>
    <rPh sb="49" eb="51">
      <t>ジコウ</t>
    </rPh>
    <rPh sb="56" eb="58">
      <t>セツメイ</t>
    </rPh>
    <rPh sb="59" eb="60">
      <t>ラン</t>
    </rPh>
    <rPh sb="61" eb="63">
      <t>キサイ</t>
    </rPh>
    <rPh sb="72" eb="73">
      <t>クニ</t>
    </rPh>
    <rPh sb="75" eb="77">
      <t>キョウギ</t>
    </rPh>
    <rPh sb="78" eb="79">
      <t>サイ</t>
    </rPh>
    <rPh sb="80" eb="82">
      <t>ヒツヨウ</t>
    </rPh>
    <phoneticPr fontId="2"/>
  </si>
  <si>
    <t>　　□農業委員会事務局との農地転用の許可についての協議結果</t>
    <rPh sb="3" eb="5">
      <t>ノウギョウ</t>
    </rPh>
    <rPh sb="5" eb="8">
      <t>イインカイ</t>
    </rPh>
    <rPh sb="8" eb="11">
      <t>ジムキョク</t>
    </rPh>
    <rPh sb="13" eb="14">
      <t>ノウ</t>
    </rPh>
    <rPh sb="14" eb="15">
      <t>チ</t>
    </rPh>
    <rPh sb="15" eb="17">
      <t>テンヨウ</t>
    </rPh>
    <rPh sb="18" eb="20">
      <t>キョカ</t>
    </rPh>
    <rPh sb="25" eb="27">
      <t>キョウギ</t>
    </rPh>
    <rPh sb="27" eb="29">
      <t>ケッカ</t>
    </rPh>
    <phoneticPr fontId="2"/>
  </si>
  <si>
    <t>土地の登記事項証明書（全部事項証明書、法務局発行で３ヶ月以内のもの）
※敷地拡張や移転を伴う整備の場合は、隣接地を含む</t>
    <rPh sb="0" eb="2">
      <t>トチ</t>
    </rPh>
    <rPh sb="3" eb="5">
      <t>トウキ</t>
    </rPh>
    <rPh sb="5" eb="7">
      <t>ジコウ</t>
    </rPh>
    <rPh sb="7" eb="10">
      <t>ショウメイショ</t>
    </rPh>
    <rPh sb="11" eb="13">
      <t>ゼンブ</t>
    </rPh>
    <rPh sb="13" eb="15">
      <t>ジコウ</t>
    </rPh>
    <rPh sb="15" eb="17">
      <t>ショウメイ</t>
    </rPh>
    <rPh sb="17" eb="18">
      <t>ショ</t>
    </rPh>
    <phoneticPr fontId="2"/>
  </si>
  <si>
    <t>　　□工程表　</t>
    <phoneticPr fontId="2"/>
  </si>
  <si>
    <r>
      <t>○　整備を計画する理由と</t>
    </r>
    <r>
      <rPr>
        <sz val="11"/>
        <rFont val="ＭＳ Ｐゴシック"/>
        <family val="3"/>
        <charset val="128"/>
      </rPr>
      <t>応募の動機</t>
    </r>
    <rPh sb="2" eb="4">
      <t>セイビ</t>
    </rPh>
    <rPh sb="5" eb="7">
      <t>ケイカク</t>
    </rPh>
    <rPh sb="9" eb="11">
      <t>リユウ</t>
    </rPh>
    <rPh sb="12" eb="14">
      <t>オウボ</t>
    </rPh>
    <rPh sb="15" eb="17">
      <t>ドウキ</t>
    </rPh>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</si>
  <si>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</si>
  <si>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</si>
  <si>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</si>
  <si>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</si>
  <si>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r>
      <t>　□上記</t>
    </r>
    <r>
      <rPr>
        <sz val="11"/>
        <rFont val="ＭＳ Ｐゴシック"/>
        <family val="3"/>
        <charset val="128"/>
      </rPr>
      <t>に該当なし</t>
    </r>
    <rPh sb="2" eb="4">
      <t>ジョウキ</t>
    </rPh>
    <rPh sb="5" eb="7">
      <t>ガイトウ</t>
    </rPh>
    <phoneticPr fontId="2"/>
  </si>
  <si>
    <t>役職、代表者名を記載してください。</t>
    <rPh sb="0" eb="2">
      <t>ヤクショク</t>
    </rPh>
    <rPh sb="3" eb="6">
      <t>ダイヒョウシャ</t>
    </rPh>
    <rPh sb="6" eb="7">
      <t>メイ</t>
    </rPh>
    <rPh sb="8" eb="10">
      <t>キサイ</t>
    </rPh>
    <phoneticPr fontId="2"/>
  </si>
  <si>
    <t>創設</t>
    <rPh sb="0" eb="2">
      <t>ソウセツ</t>
    </rPh>
    <phoneticPr fontId="2"/>
  </si>
  <si>
    <t>母子生活支援施設</t>
    <rPh sb="0" eb="2">
      <t>ボシ</t>
    </rPh>
    <rPh sb="2" eb="4">
      <t>セイカツ</t>
    </rPh>
    <rPh sb="4" eb="6">
      <t>シエン</t>
    </rPh>
    <rPh sb="6" eb="8">
      <t>シセツ</t>
    </rPh>
    <phoneticPr fontId="2"/>
  </si>
  <si>
    <t>その他　　　　　　 ㎡</t>
    <rPh sb="2" eb="3">
      <t>タ</t>
    </rPh>
    <phoneticPr fontId="2"/>
  </si>
  <si>
    <t>世帯</t>
    <rPh sb="0" eb="2">
      <t>セタイ</t>
    </rPh>
    <phoneticPr fontId="2"/>
  </si>
  <si>
    <t>関係機関・協力病院との位置関係を示した地図</t>
    <rPh sb="0" eb="2">
      <t>カンケイ</t>
    </rPh>
    <rPh sb="2" eb="4">
      <t>キカン</t>
    </rPh>
    <rPh sb="5" eb="7">
      <t>キョウリョク</t>
    </rPh>
    <rPh sb="7" eb="9">
      <t>ビョウイン</t>
    </rPh>
    <rPh sb="11" eb="13">
      <t>イチ</t>
    </rPh>
    <rPh sb="13" eb="15">
      <t>カンケイ</t>
    </rPh>
    <rPh sb="16" eb="17">
      <t>シメ</t>
    </rPh>
    <rPh sb="19" eb="21">
      <t>チズ</t>
    </rPh>
    <phoneticPr fontId="2"/>
  </si>
  <si>
    <t>総事業費・対象経費の実支出額算出表</t>
    <rPh sb="0" eb="4">
      <t>ソウジギョウヒ</t>
    </rPh>
    <rPh sb="5" eb="7">
      <t>タイショウ</t>
    </rPh>
    <rPh sb="7" eb="9">
      <t>ケイヒ</t>
    </rPh>
    <rPh sb="10" eb="11">
      <t>ジツ</t>
    </rPh>
    <rPh sb="11" eb="13">
      <t>シシュツ</t>
    </rPh>
    <rPh sb="13" eb="14">
      <t>ガク</t>
    </rPh>
    <rPh sb="14" eb="16">
      <t>サンシュツ</t>
    </rPh>
    <rPh sb="16" eb="17">
      <t>ヒョウ</t>
    </rPh>
    <phoneticPr fontId="2"/>
  </si>
  <si>
    <t>区　　　画</t>
    <rPh sb="0" eb="1">
      <t>ク</t>
    </rPh>
    <rPh sb="4" eb="5">
      <t>カク</t>
    </rPh>
    <phoneticPr fontId="150"/>
  </si>
  <si>
    <t>延　面　積</t>
    <rPh sb="0" eb="1">
      <t>ノ</t>
    </rPh>
    <rPh sb="2" eb="3">
      <t>メン</t>
    </rPh>
    <rPh sb="4" eb="5">
      <t>セキ</t>
    </rPh>
    <phoneticPr fontId="150"/>
  </si>
  <si>
    <t>適 合
状 況</t>
    <rPh sb="0" eb="1">
      <t>テキ</t>
    </rPh>
    <rPh sb="2" eb="3">
      <t>ゴウ</t>
    </rPh>
    <rPh sb="4" eb="5">
      <t>ジョウ</t>
    </rPh>
    <rPh sb="6" eb="7">
      <t>イワン</t>
    </rPh>
    <phoneticPr fontId="150"/>
  </si>
  <si>
    <t>要　　　確　　　認　　　施　　　設</t>
    <rPh sb="0" eb="1">
      <t>ヨウ</t>
    </rPh>
    <rPh sb="4" eb="5">
      <t>アキラ</t>
    </rPh>
    <rPh sb="8" eb="9">
      <t>ニン</t>
    </rPh>
    <rPh sb="12" eb="13">
      <t>ホドコ</t>
    </rPh>
    <rPh sb="16" eb="17">
      <t>セツ</t>
    </rPh>
    <phoneticPr fontId="150"/>
  </si>
  <si>
    <t>最低基準適合の確認方法など</t>
    <rPh sb="0" eb="1">
      <t>サイ</t>
    </rPh>
    <rPh sb="1" eb="2">
      <t>テイ</t>
    </rPh>
    <rPh sb="2" eb="3">
      <t>モト</t>
    </rPh>
    <rPh sb="3" eb="4">
      <t>ジュン</t>
    </rPh>
    <rPh sb="4" eb="6">
      <t>テキゴウ</t>
    </rPh>
    <rPh sb="7" eb="9">
      <t>カクニン</t>
    </rPh>
    <rPh sb="9" eb="11">
      <t>ホウホウ</t>
    </rPh>
    <phoneticPr fontId="150"/>
  </si>
  <si>
    <t>居　　　室</t>
    <rPh sb="0" eb="1">
      <t>キョ</t>
    </rPh>
    <rPh sb="4" eb="5">
      <t>シツ</t>
    </rPh>
    <phoneticPr fontId="150"/>
  </si>
  <si>
    <t>全施設（乳児院は[寝室]、母子生活支援施設は[母子室]）</t>
    <rPh sb="0" eb="1">
      <t>ゼン</t>
    </rPh>
    <rPh sb="1" eb="3">
      <t>シセツ</t>
    </rPh>
    <rPh sb="4" eb="6">
      <t>ニュウジ</t>
    </rPh>
    <rPh sb="6" eb="7">
      <t>イン</t>
    </rPh>
    <rPh sb="9" eb="11">
      <t>シンシツ</t>
    </rPh>
    <rPh sb="13" eb="15">
      <t>ボシ</t>
    </rPh>
    <rPh sb="15" eb="17">
      <t>セイカツ</t>
    </rPh>
    <rPh sb="17" eb="19">
      <t>シエン</t>
    </rPh>
    <rPh sb="19" eb="21">
      <t>シセツ</t>
    </rPh>
    <rPh sb="23" eb="25">
      <t>ボシ</t>
    </rPh>
    <rPh sb="25" eb="26">
      <t>シツ</t>
    </rPh>
    <phoneticPr fontId="150"/>
  </si>
  <si>
    <t>静　養　室</t>
    <rPh sb="0" eb="1">
      <t>セイ</t>
    </rPh>
    <rPh sb="2" eb="3">
      <t>マモル</t>
    </rPh>
    <rPh sb="4" eb="5">
      <t>シツ</t>
    </rPh>
    <phoneticPr fontId="150"/>
  </si>
  <si>
    <t>全施設（乳児院は[病室]）</t>
    <rPh sb="0" eb="1">
      <t>ゼン</t>
    </rPh>
    <rPh sb="1" eb="3">
      <t>シセツ</t>
    </rPh>
    <rPh sb="4" eb="6">
      <t>ニュウジ</t>
    </rPh>
    <rPh sb="6" eb="7">
      <t>イン</t>
    </rPh>
    <rPh sb="9" eb="11">
      <t>ビョウシツ</t>
    </rPh>
    <phoneticPr fontId="150"/>
  </si>
  <si>
    <t>医　務　室</t>
    <rPh sb="0" eb="1">
      <t>イ</t>
    </rPh>
    <rPh sb="2" eb="3">
      <t>ツトム</t>
    </rPh>
    <rPh sb="4" eb="5">
      <t>シツ</t>
    </rPh>
    <phoneticPr fontId="150"/>
  </si>
  <si>
    <t>全施設（乳児院は[診察室]）</t>
    <rPh sb="0" eb="1">
      <t>ゼン</t>
    </rPh>
    <rPh sb="1" eb="3">
      <t>シセツ</t>
    </rPh>
    <rPh sb="4" eb="6">
      <t>ニュウジ</t>
    </rPh>
    <rPh sb="6" eb="7">
      <t>イン</t>
    </rPh>
    <rPh sb="9" eb="12">
      <t>シンサツシツ</t>
    </rPh>
    <phoneticPr fontId="150"/>
  </si>
  <si>
    <t>便　　　所</t>
    <rPh sb="0" eb="1">
      <t>ビン</t>
    </rPh>
    <rPh sb="4" eb="5">
      <t>トコロ</t>
    </rPh>
    <phoneticPr fontId="150"/>
  </si>
  <si>
    <t>全施設</t>
    <rPh sb="0" eb="1">
      <t>ゼン</t>
    </rPh>
    <rPh sb="1" eb="3">
      <t>シセツ</t>
    </rPh>
    <phoneticPr fontId="150"/>
  </si>
  <si>
    <t>浴　　　室</t>
    <rPh sb="0" eb="1">
      <t>ヨク</t>
    </rPh>
    <rPh sb="4" eb="5">
      <t>シツ</t>
    </rPh>
    <phoneticPr fontId="150"/>
  </si>
  <si>
    <t>調　理　室</t>
    <rPh sb="0" eb="1">
      <t>チョウ</t>
    </rPh>
    <rPh sb="2" eb="3">
      <t>リ</t>
    </rPh>
    <rPh sb="4" eb="5">
      <t>シツ</t>
    </rPh>
    <phoneticPr fontId="150"/>
  </si>
  <si>
    <t>体 育 施 設</t>
    <rPh sb="0" eb="1">
      <t>カラダ</t>
    </rPh>
    <rPh sb="2" eb="3">
      <t>イク</t>
    </rPh>
    <rPh sb="4" eb="5">
      <t>ホドコ</t>
    </rPh>
    <rPh sb="6" eb="7">
      <t>セツ</t>
    </rPh>
    <phoneticPr fontId="150"/>
  </si>
  <si>
    <t>児童福祉施設等</t>
    <rPh sb="0" eb="2">
      <t>ジドウ</t>
    </rPh>
    <rPh sb="2" eb="4">
      <t>フクシ</t>
    </rPh>
    <rPh sb="4" eb="6">
      <t>シセツ</t>
    </rPh>
    <rPh sb="6" eb="7">
      <t>ナド</t>
    </rPh>
    <phoneticPr fontId="150"/>
  </si>
  <si>
    <t>心理療法室</t>
    <rPh sb="0" eb="2">
      <t>シンリ</t>
    </rPh>
    <rPh sb="2" eb="4">
      <t>リョウホウ</t>
    </rPh>
    <rPh sb="4" eb="5">
      <t>シツ</t>
    </rPh>
    <phoneticPr fontId="150"/>
  </si>
  <si>
    <t>児童養護施設・児童心理治療施設</t>
    <rPh sb="0" eb="2">
      <t>ジドウ</t>
    </rPh>
    <rPh sb="2" eb="4">
      <t>ヨウゴ</t>
    </rPh>
    <rPh sb="4" eb="6">
      <t>シセツ</t>
    </rPh>
    <rPh sb="13" eb="15">
      <t>シセツ</t>
    </rPh>
    <phoneticPr fontId="150"/>
  </si>
  <si>
    <t>教 育 部 門</t>
    <rPh sb="0" eb="1">
      <t>キョウ</t>
    </rPh>
    <rPh sb="2" eb="3">
      <t>イク</t>
    </rPh>
    <rPh sb="4" eb="5">
      <t>ブ</t>
    </rPh>
    <rPh sb="6" eb="7">
      <t>モン</t>
    </rPh>
    <phoneticPr fontId="150"/>
  </si>
  <si>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150"/>
  </si>
  <si>
    <t>通 所 部 門</t>
    <rPh sb="0" eb="1">
      <t>ツウ</t>
    </rPh>
    <rPh sb="2" eb="3">
      <t>ショ</t>
    </rPh>
    <rPh sb="4" eb="5">
      <t>ブ</t>
    </rPh>
    <rPh sb="6" eb="7">
      <t>モン</t>
    </rPh>
    <phoneticPr fontId="150"/>
  </si>
  <si>
    <t>児童自立支援施設</t>
    <rPh sb="0" eb="2">
      <t>ジドウ</t>
    </rPh>
    <rPh sb="2" eb="4">
      <t>ジリツ</t>
    </rPh>
    <rPh sb="4" eb="6">
      <t>シエン</t>
    </rPh>
    <rPh sb="6" eb="8">
      <t>シセツ</t>
    </rPh>
    <phoneticPr fontId="150"/>
  </si>
  <si>
    <t>子育短期利用居室</t>
    <rPh sb="0" eb="2">
      <t>コソダ</t>
    </rPh>
    <rPh sb="2" eb="4">
      <t>タンキ</t>
    </rPh>
    <rPh sb="4" eb="6">
      <t>リヨウ</t>
    </rPh>
    <rPh sb="6" eb="8">
      <t>キョシツ</t>
    </rPh>
    <phoneticPr fontId="150"/>
  </si>
  <si>
    <t>児童養護施設・乳児院</t>
    <rPh sb="0" eb="2">
      <t>ジドウ</t>
    </rPh>
    <rPh sb="2" eb="4">
      <t>ヨウゴ</t>
    </rPh>
    <rPh sb="4" eb="6">
      <t>シセツ</t>
    </rPh>
    <rPh sb="7" eb="9">
      <t>ニュウジ</t>
    </rPh>
    <rPh sb="9" eb="10">
      <t>イン</t>
    </rPh>
    <phoneticPr fontId="150"/>
  </si>
  <si>
    <t>遊　戯　室</t>
    <rPh sb="0" eb="1">
      <t>ユウ</t>
    </rPh>
    <rPh sb="2" eb="3">
      <t>ギ</t>
    </rPh>
    <rPh sb="4" eb="5">
      <t>シツ</t>
    </rPh>
    <phoneticPr fontId="150"/>
  </si>
  <si>
    <t>児童心理治療施設・児童厚生施設</t>
    <rPh sb="6" eb="8">
      <t>シセツ</t>
    </rPh>
    <phoneticPr fontId="150"/>
  </si>
  <si>
    <t>集　会　室</t>
    <rPh sb="0" eb="1">
      <t>シュウ</t>
    </rPh>
    <rPh sb="2" eb="3">
      <t>カイ</t>
    </rPh>
    <rPh sb="4" eb="5">
      <t>シツ</t>
    </rPh>
    <phoneticPr fontId="150"/>
  </si>
  <si>
    <t>母子生活支援施設・児童厚生施設</t>
    <rPh sb="0" eb="2">
      <t>ボシ</t>
    </rPh>
    <rPh sb="2" eb="4">
      <t>セイカツ</t>
    </rPh>
    <rPh sb="4" eb="6">
      <t>シエン</t>
    </rPh>
    <rPh sb="6" eb="8">
      <t>シセツ</t>
    </rPh>
    <rPh sb="9" eb="11">
      <t>ジドウ</t>
    </rPh>
    <rPh sb="11" eb="13">
      <t>コウセイ</t>
    </rPh>
    <rPh sb="13" eb="15">
      <t>シセツ</t>
    </rPh>
    <phoneticPr fontId="150"/>
  </si>
  <si>
    <t>観　察　室</t>
    <rPh sb="0" eb="1">
      <t>カン</t>
    </rPh>
    <rPh sb="2" eb="3">
      <t>サツ</t>
    </rPh>
    <rPh sb="4" eb="5">
      <t>シツ</t>
    </rPh>
    <phoneticPr fontId="150"/>
  </si>
  <si>
    <t>相　談　室</t>
    <rPh sb="0" eb="1">
      <t>ソウ</t>
    </rPh>
    <rPh sb="2" eb="3">
      <t>ダン</t>
    </rPh>
    <rPh sb="4" eb="5">
      <t>シツ</t>
    </rPh>
    <phoneticPr fontId="150"/>
  </si>
  <si>
    <t>工　作　室</t>
    <rPh sb="0" eb="1">
      <t>コウ</t>
    </rPh>
    <rPh sb="2" eb="3">
      <t>サク</t>
    </rPh>
    <rPh sb="4" eb="5">
      <t>シツ</t>
    </rPh>
    <phoneticPr fontId="150"/>
  </si>
  <si>
    <t>児童心理治療施設</t>
    <rPh sb="6" eb="8">
      <t>シセツ</t>
    </rPh>
    <phoneticPr fontId="150"/>
  </si>
  <si>
    <t>心理検査室</t>
    <rPh sb="0" eb="2">
      <t>シンリ</t>
    </rPh>
    <rPh sb="2" eb="5">
      <t>ケンサシツ</t>
    </rPh>
    <phoneticPr fontId="150"/>
  </si>
  <si>
    <t>一時預り保育室</t>
    <rPh sb="0" eb="2">
      <t>イチジ</t>
    </rPh>
    <rPh sb="2" eb="3">
      <t>アズカ</t>
    </rPh>
    <rPh sb="4" eb="7">
      <t>ホイクシツ</t>
    </rPh>
    <phoneticPr fontId="150"/>
  </si>
  <si>
    <t>乳児院（母子生活支援施設は[保育室]）</t>
    <rPh sb="0" eb="2">
      <t>ニュウジ</t>
    </rPh>
    <rPh sb="2" eb="3">
      <t>イン</t>
    </rPh>
    <rPh sb="4" eb="6">
      <t>ボシ</t>
    </rPh>
    <rPh sb="6" eb="8">
      <t>セイカツ</t>
    </rPh>
    <rPh sb="8" eb="10">
      <t>シエン</t>
    </rPh>
    <rPh sb="10" eb="12">
      <t>シセツ</t>
    </rPh>
    <rPh sb="14" eb="17">
      <t>ホイクシツ</t>
    </rPh>
    <phoneticPr fontId="150"/>
  </si>
  <si>
    <t>ほ ふ く 室</t>
    <rPh sb="6" eb="7">
      <t>シツ</t>
    </rPh>
    <phoneticPr fontId="150"/>
  </si>
  <si>
    <t>乳児院</t>
    <rPh sb="0" eb="2">
      <t>ニュウジ</t>
    </rPh>
    <rPh sb="2" eb="3">
      <t>イン</t>
    </rPh>
    <phoneticPr fontId="150"/>
  </si>
  <si>
    <t>親子訓練室</t>
    <rPh sb="0" eb="2">
      <t>オヤコ</t>
    </rPh>
    <rPh sb="2" eb="4">
      <t>クンレン</t>
    </rPh>
    <rPh sb="4" eb="5">
      <t>シツ</t>
    </rPh>
    <phoneticPr fontId="150"/>
  </si>
  <si>
    <t>そ　の　他</t>
    <rPh sb="4" eb="5">
      <t>タ</t>
    </rPh>
    <phoneticPr fontId="150"/>
  </si>
  <si>
    <t>上記に区分されない部分</t>
    <phoneticPr fontId="150"/>
  </si>
  <si>
    <t>合　　　　　　計</t>
    <rPh sb="0" eb="1">
      <t>ゴウ</t>
    </rPh>
    <rPh sb="7" eb="8">
      <t>ケイ</t>
    </rPh>
    <phoneticPr fontId="150"/>
  </si>
  <si>
    <t>整備後の施設延面積と一致</t>
    <rPh sb="10" eb="12">
      <t>イッチ</t>
    </rPh>
    <phoneticPr fontId="150"/>
  </si>
  <si>
    <t>計</t>
    <rPh sb="0" eb="1">
      <t>ケイ</t>
    </rPh>
    <phoneticPr fontId="150"/>
  </si>
  <si>
    <t>児童の状況</t>
    <rPh sb="0" eb="2">
      <t>ジドウ</t>
    </rPh>
    <rPh sb="3" eb="5">
      <t>ジョウキョウ</t>
    </rPh>
    <phoneticPr fontId="150"/>
  </si>
  <si>
    <t>区分</t>
    <rPh sb="0" eb="2">
      <t>クブン</t>
    </rPh>
    <phoneticPr fontId="150"/>
  </si>
  <si>
    <t>内訳</t>
    <rPh sb="0" eb="2">
      <t>ウチワケ</t>
    </rPh>
    <phoneticPr fontId="85"/>
  </si>
  <si>
    <t>児　　童　　数</t>
    <rPh sb="0" eb="1">
      <t>ジ</t>
    </rPh>
    <rPh sb="3" eb="4">
      <t>ワラベ</t>
    </rPh>
    <rPh sb="6" eb="7">
      <t>スウ</t>
    </rPh>
    <phoneticPr fontId="150"/>
  </si>
  <si>
    <t>今後の入所児童の見込数</t>
    <rPh sb="0" eb="2">
      <t>コンゴ</t>
    </rPh>
    <rPh sb="3" eb="5">
      <t>ニュウショ</t>
    </rPh>
    <rPh sb="5" eb="7">
      <t>ジドウ</t>
    </rPh>
    <rPh sb="8" eb="10">
      <t>ミコ</t>
    </rPh>
    <rPh sb="10" eb="11">
      <t>スウ</t>
    </rPh>
    <phoneticPr fontId="150"/>
  </si>
  <si>
    <t>今後の入所児童の見込数の考え方等</t>
    <phoneticPr fontId="85"/>
  </si>
  <si>
    <t>現在</t>
    <rPh sb="0" eb="2">
      <t>ゲンザイ</t>
    </rPh>
    <phoneticPr fontId="150"/>
  </si>
  <si>
    <t>増・減</t>
    <rPh sb="0" eb="1">
      <t>ゾウ</t>
    </rPh>
    <rPh sb="2" eb="3">
      <t>ゲン</t>
    </rPh>
    <phoneticPr fontId="150"/>
  </si>
  <si>
    <t>整備後</t>
    <rPh sb="0" eb="2">
      <t>セイビ</t>
    </rPh>
    <rPh sb="2" eb="3">
      <t>ゴ</t>
    </rPh>
    <phoneticPr fontId="150"/>
  </si>
  <si>
    <t>１年目</t>
    <rPh sb="1" eb="3">
      <t>ネンメ</t>
    </rPh>
    <phoneticPr fontId="150"/>
  </si>
  <si>
    <t>２年目</t>
    <rPh sb="1" eb="3">
      <t>ネンメ</t>
    </rPh>
    <phoneticPr fontId="150"/>
  </si>
  <si>
    <t>３年目</t>
    <rPh sb="1" eb="3">
      <t>ネンメ</t>
    </rPh>
    <phoneticPr fontId="150"/>
  </si>
  <si>
    <t>４年目</t>
    <rPh sb="1" eb="3">
      <t>ネンメ</t>
    </rPh>
    <phoneticPr fontId="150"/>
  </si>
  <si>
    <t>５年目</t>
    <rPh sb="1" eb="3">
      <t>ネンメ</t>
    </rPh>
    <phoneticPr fontId="150"/>
  </si>
  <si>
    <t>定員</t>
    <rPh sb="0" eb="2">
      <t>テイイン</t>
    </rPh>
    <phoneticPr fontId="150"/>
  </si>
  <si>
    <t>入所</t>
    <rPh sb="0" eb="2">
      <t>ニュウショ</t>
    </rPh>
    <phoneticPr fontId="85"/>
  </si>
  <si>
    <t>短期
入所</t>
    <rPh sb="0" eb="2">
      <t>タンキ</t>
    </rPh>
    <rPh sb="3" eb="5">
      <t>ニュウショ</t>
    </rPh>
    <phoneticPr fontId="85"/>
  </si>
  <si>
    <t>通所</t>
    <rPh sb="0" eb="2">
      <t>ツウショ</t>
    </rPh>
    <phoneticPr fontId="85"/>
  </si>
  <si>
    <t>現員</t>
    <rPh sb="0" eb="2">
      <t>ゲンイン</t>
    </rPh>
    <phoneticPr fontId="150"/>
  </si>
  <si>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150"/>
  </si>
  <si>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150"/>
  </si>
  <si>
    <t>施設長</t>
    <rPh sb="0" eb="2">
      <t>シセツ</t>
    </rPh>
    <rPh sb="2" eb="3">
      <t>チョウ</t>
    </rPh>
    <phoneticPr fontId="2"/>
  </si>
  <si>
    <t>嘱託医</t>
    <rPh sb="0" eb="2">
      <t>ショクタク</t>
    </rPh>
    <rPh sb="2" eb="3">
      <t>イ</t>
    </rPh>
    <phoneticPr fontId="2"/>
  </si>
  <si>
    <t>少年指導員</t>
    <rPh sb="0" eb="2">
      <t>ショウネン</t>
    </rPh>
    <rPh sb="2" eb="5">
      <t>シドウイン</t>
    </rPh>
    <phoneticPr fontId="2"/>
  </si>
  <si>
    <t>保育士</t>
    <rPh sb="0" eb="3">
      <t>ホイクシ</t>
    </rPh>
    <phoneticPr fontId="2"/>
  </si>
  <si>
    <t>自立支援職員</t>
    <rPh sb="0" eb="2">
      <t>ジリツ</t>
    </rPh>
    <rPh sb="2" eb="4">
      <t>シエン</t>
    </rPh>
    <rPh sb="4" eb="6">
      <t>ショクイン</t>
    </rPh>
    <phoneticPr fontId="2"/>
  </si>
  <si>
    <t>母子支援員</t>
    <rPh sb="0" eb="2">
      <t>ボシ</t>
    </rPh>
    <rPh sb="2" eb="4">
      <t>シエン</t>
    </rPh>
    <rPh sb="4" eb="5">
      <t>イン</t>
    </rPh>
    <phoneticPr fontId="2"/>
  </si>
  <si>
    <t>個別対応職員</t>
    <rPh sb="0" eb="2">
      <t>コベツ</t>
    </rPh>
    <rPh sb="2" eb="4">
      <t>タイオウ</t>
    </rPh>
    <rPh sb="4" eb="6">
      <t>ショクイン</t>
    </rPh>
    <phoneticPr fontId="2"/>
  </si>
  <si>
    <t>心理療法担当職員</t>
    <rPh sb="0" eb="2">
      <t>シンリ</t>
    </rPh>
    <rPh sb="2" eb="4">
      <t>リョウホウ</t>
    </rPh>
    <rPh sb="4" eb="6">
      <t>タントウ</t>
    </rPh>
    <rPh sb="6" eb="8">
      <t>ショクイン</t>
    </rPh>
    <phoneticPr fontId="2"/>
  </si>
  <si>
    <t>職員定数</t>
    <rPh sb="0" eb="2">
      <t>ショクイン</t>
    </rPh>
    <rPh sb="2" eb="4">
      <t>テイスウ</t>
    </rPh>
    <phoneticPr fontId="2"/>
  </si>
  <si>
    <t>整備後</t>
    <rPh sb="0" eb="2">
      <t>セイビ</t>
    </rPh>
    <rPh sb="2" eb="3">
      <t>ゴ</t>
    </rPh>
    <phoneticPr fontId="2"/>
  </si>
  <si>
    <t>現　　員</t>
    <rPh sb="0" eb="1">
      <t>ゲン</t>
    </rPh>
    <rPh sb="3" eb="4">
      <t>イン</t>
    </rPh>
    <phoneticPr fontId="2"/>
  </si>
  <si>
    <t>計</t>
    <rPh sb="0" eb="1">
      <t>ケイ</t>
    </rPh>
    <phoneticPr fontId="2"/>
  </si>
  <si>
    <t>その他
（　　　　　）</t>
    <rPh sb="2" eb="3">
      <t>タ</t>
    </rPh>
    <phoneticPr fontId="2"/>
  </si>
  <si>
    <r>
      <t>直近の決算時点の内容を記入してください。（ 直近決算期末残高並びに</t>
    </r>
    <r>
      <rPr>
        <b/>
        <sz val="16"/>
        <color rgb="FF0070C0"/>
        <rFont val="ＭＳ Ｐ明朝"/>
        <family val="1"/>
        <charset val="128"/>
      </rPr>
      <t>直近決算年度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チョッキン</t>
    </rPh>
    <rPh sb="35" eb="37">
      <t>ケッサン</t>
    </rPh>
    <rPh sb="37" eb="39">
      <t>ネンド</t>
    </rPh>
    <rPh sb="40" eb="42">
      <t>ガンキン</t>
    </rPh>
    <rPh sb="42" eb="43">
      <t>オヨ</t>
    </rPh>
    <rPh sb="44" eb="46">
      <t>リソク</t>
    </rPh>
    <phoneticPr fontId="1"/>
  </si>
  <si>
    <t>（仮称）●●●</t>
    <rPh sb="1" eb="3">
      <t>カショウ</t>
    </rPh>
    <phoneticPr fontId="2"/>
  </si>
  <si>
    <t>ショートステイ</t>
    <phoneticPr fontId="2"/>
  </si>
  <si>
    <t>世帯</t>
    <rPh sb="0" eb="2">
      <t>セタイ</t>
    </rPh>
    <phoneticPr fontId="2"/>
  </si>
  <si>
    <t>○　職員配置に関する考え方、採用方針</t>
    <rPh sb="2" eb="4">
      <t>ショクイン</t>
    </rPh>
    <rPh sb="4" eb="6">
      <t>ハイチ</t>
    </rPh>
    <rPh sb="7" eb="8">
      <t>カン</t>
    </rPh>
    <rPh sb="10" eb="11">
      <t>カンガ</t>
    </rPh>
    <rPh sb="12" eb="13">
      <t>カタ</t>
    </rPh>
    <rPh sb="14" eb="16">
      <t>サイヨウ</t>
    </rPh>
    <rPh sb="16" eb="18">
      <t>ホウシン</t>
    </rPh>
    <phoneticPr fontId="2"/>
  </si>
  <si>
    <t>最低基準適合状況（整備後）　※</t>
    <rPh sb="0" eb="2">
      <t>サイテイ</t>
    </rPh>
    <rPh sb="2" eb="4">
      <t>キジュン</t>
    </rPh>
    <rPh sb="4" eb="6">
      <t>テキゴウ</t>
    </rPh>
    <rPh sb="6" eb="8">
      <t>ジョウキョウ</t>
    </rPh>
    <rPh sb="9" eb="11">
      <t>セイビ</t>
    </rPh>
    <rPh sb="11" eb="12">
      <t>ゴ</t>
    </rPh>
    <phoneticPr fontId="150"/>
  </si>
  <si>
    <t>○最低基準適合状況等（児童福祉法第45条の規定に基づく最低基準等が設けられている施設のみ記入すること。なお、児童厚生施設を整備する場合は、集会室、遊戯室、図書室及び便所のみを記入し、児童家庭支援センターを整備する場合は、相談室のみ記入すること）
(1) 「適合状況」： 協議施設について、様式に掲げた区画の延べ面積を記入し、最低基準が設けられている区画については、「適・否」を記入すること。また、その適合状況を確認した方法を簡潔に記入すること。
例）［居室総面積÷○名（入所者数）＝○○㎡＞最低基準面積］［１室定員○人以下］［男女区別有り］など
(2) 「補足欄」： 当該欄に掲げた区画を整備する場合における事業の実施体制等について記入すること。なお、一時保護施設（児相）を整備する場合は、直近の一時保護実績（実人員・延べ人員・１日平均人員等を、児童厚生施設を整備する場合は、運営状況（児童厚生員の配置状況、１日の利用予定人員、開館時間、開館日数、開館時間と年長児童の受入れとの関係）等を記入すること。また、個別処遇のための居室の個室化を実施する場合は、その概要を記載すること。児童養護施設を整備する場合は、全居室に対する個室の割合を記入すること。</t>
    <phoneticPr fontId="2"/>
  </si>
  <si>
    <t>（ ）書きで非常勤職員数を再掲すること。</t>
    <rPh sb="3" eb="4">
      <t>カ</t>
    </rPh>
    <phoneticPr fontId="2"/>
  </si>
  <si>
    <t>　　　　（　）</t>
    <phoneticPr fontId="2"/>
  </si>
  <si>
    <t>○　災害等に対する対応について</t>
    <rPh sb="2" eb="4">
      <t>サイガイ</t>
    </rPh>
    <rPh sb="4" eb="5">
      <t>トウ</t>
    </rPh>
    <rPh sb="6" eb="7">
      <t>タイ</t>
    </rPh>
    <rPh sb="9" eb="11">
      <t>タイオウ</t>
    </rPh>
    <phoneticPr fontId="2"/>
  </si>
  <si>
    <t>○　感染症対策について</t>
    <rPh sb="2" eb="5">
      <t>カンセンショウ</t>
    </rPh>
    <rPh sb="5" eb="7">
      <t>タイサク</t>
    </rPh>
    <phoneticPr fontId="2"/>
  </si>
  <si>
    <t>○　防犯対策について</t>
    <rPh sb="2" eb="4">
      <t>ボウハン</t>
    </rPh>
    <rPh sb="4" eb="6">
      <t>タイサク</t>
    </rPh>
    <phoneticPr fontId="2"/>
  </si>
  <si>
    <t>○　入所者、地域等からの苦情や要望への対応について</t>
    <rPh sb="2" eb="5">
      <t>ニュウショシャ</t>
    </rPh>
    <rPh sb="6" eb="8">
      <t>チイキ</t>
    </rPh>
    <rPh sb="8" eb="9">
      <t>トウ</t>
    </rPh>
    <rPh sb="12" eb="14">
      <t>クジョウ</t>
    </rPh>
    <rPh sb="15" eb="17">
      <t>ヨウボウ</t>
    </rPh>
    <rPh sb="19" eb="21">
      <t>タイオウ</t>
    </rPh>
    <phoneticPr fontId="2"/>
  </si>
  <si>
    <t>関係機関との連携</t>
    <rPh sb="0" eb="2">
      <t>カンケイ</t>
    </rPh>
    <rPh sb="2" eb="4">
      <t>キカン</t>
    </rPh>
    <rPh sb="6" eb="8">
      <t>レンケイ</t>
    </rPh>
    <phoneticPr fontId="2"/>
  </si>
  <si>
    <t>○連携機関</t>
    <rPh sb="1" eb="3">
      <t>レンケイ</t>
    </rPh>
    <rPh sb="3" eb="5">
      <t>キカン</t>
    </rPh>
    <phoneticPr fontId="2"/>
  </si>
  <si>
    <t>○　業務の質の評価等（自己評価、外部評価、結果公表、改善の方法など）</t>
    <rPh sb="2" eb="4">
      <t>ギョウム</t>
    </rPh>
    <rPh sb="5" eb="6">
      <t>シツ</t>
    </rPh>
    <rPh sb="7" eb="9">
      <t>ヒョウカ</t>
    </rPh>
    <rPh sb="9" eb="10">
      <t>トウ</t>
    </rPh>
    <rPh sb="11" eb="13">
      <t>ジコ</t>
    </rPh>
    <rPh sb="13" eb="15">
      <t>ヒョウカ</t>
    </rPh>
    <rPh sb="16" eb="18">
      <t>ガイブ</t>
    </rPh>
    <rPh sb="18" eb="20">
      <t>ヒョウカ</t>
    </rPh>
    <rPh sb="21" eb="23">
      <t>ケッカ</t>
    </rPh>
    <rPh sb="23" eb="25">
      <t>コウヒョウ</t>
    </rPh>
    <rPh sb="26" eb="28">
      <t>カイゼン</t>
    </rPh>
    <rPh sb="29" eb="31">
      <t>ホウホウ</t>
    </rPh>
    <phoneticPr fontId="2"/>
  </si>
  <si>
    <t>○　地域との交流・連携について</t>
    <rPh sb="2" eb="4">
      <t>チイキ</t>
    </rPh>
    <rPh sb="6" eb="8">
      <t>コウリュウ</t>
    </rPh>
    <rPh sb="9" eb="11">
      <t>レンケイ</t>
    </rPh>
    <phoneticPr fontId="2"/>
  </si>
  <si>
    <t>地域社会との交流・連携</t>
    <rPh sb="0" eb="2">
      <t>チイキ</t>
    </rPh>
    <rPh sb="2" eb="4">
      <t>シャカイ</t>
    </rPh>
    <rPh sb="6" eb="8">
      <t>コウリュウ</t>
    </rPh>
    <rPh sb="9" eb="11">
      <t>レンケイ</t>
    </rPh>
    <phoneticPr fontId="2"/>
  </si>
  <si>
    <t>○　自立支援のための取り組みについて</t>
    <rPh sb="2" eb="4">
      <t>ジリツ</t>
    </rPh>
    <rPh sb="4" eb="6">
      <t>シエン</t>
    </rPh>
    <rPh sb="10" eb="11">
      <t>ト</t>
    </rPh>
    <rPh sb="12" eb="13">
      <t>ク</t>
    </rPh>
    <phoneticPr fontId="2"/>
  </si>
  <si>
    <r>
      <t>（金額単位：</t>
    </r>
    <r>
      <rPr>
        <sz val="14"/>
        <color rgb="FFFF0000"/>
        <rFont val="ＭＳ Ｐ明朝"/>
        <family val="1"/>
        <charset val="128"/>
      </rPr>
      <t>千</t>
    </r>
    <r>
      <rPr>
        <sz val="14"/>
        <rFont val="ＭＳ Ｐ明朝"/>
        <family val="1"/>
        <charset val="128"/>
      </rPr>
      <t>円）</t>
    </r>
    <rPh sb="1" eb="3">
      <t>キンガク</t>
    </rPh>
    <rPh sb="3" eb="5">
      <t>タンイ</t>
    </rPh>
    <rPh sb="6" eb="8">
      <t>センエン</t>
    </rPh>
    <phoneticPr fontId="1"/>
  </si>
  <si>
    <t>○　緊急的な受け入れの実施など倉敷市の児童福祉施策への協力について</t>
    <rPh sb="2" eb="5">
      <t>キンキュウテキ</t>
    </rPh>
    <rPh sb="6" eb="7">
      <t>ウ</t>
    </rPh>
    <rPh sb="8" eb="9">
      <t>イ</t>
    </rPh>
    <rPh sb="11" eb="13">
      <t>ジッシ</t>
    </rPh>
    <rPh sb="15" eb="18">
      <t>クラシキシ</t>
    </rPh>
    <rPh sb="19" eb="21">
      <t>ジドウ</t>
    </rPh>
    <rPh sb="21" eb="23">
      <t>フクシ</t>
    </rPh>
    <rPh sb="23" eb="25">
      <t>シサク</t>
    </rPh>
    <rPh sb="27" eb="29">
      <t>キョウリョク</t>
    </rPh>
    <phoneticPr fontId="2"/>
  </si>
  <si>
    <t>○　入所者要望の把握、入所者との信頼構築のための取り組み</t>
    <rPh sb="2" eb="5">
      <t>ニュウショシャ</t>
    </rPh>
    <rPh sb="5" eb="7">
      <t>ヨウボウ</t>
    </rPh>
    <rPh sb="8" eb="10">
      <t>ハアク</t>
    </rPh>
    <rPh sb="11" eb="14">
      <t>ニュウショシャ</t>
    </rPh>
    <rPh sb="16" eb="18">
      <t>シンライ</t>
    </rPh>
    <rPh sb="18" eb="20">
      <t>コウチク</t>
    </rPh>
    <rPh sb="24" eb="25">
      <t>ト</t>
    </rPh>
    <rPh sb="26" eb="27">
      <t>ク</t>
    </rPh>
    <phoneticPr fontId="2"/>
  </si>
  <si>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150"/>
  </si>
  <si>
    <t>定員等</t>
    <rPh sb="0" eb="2">
      <t>テイイン</t>
    </rPh>
    <rPh sb="2" eb="3">
      <t>トウ</t>
    </rPh>
    <phoneticPr fontId="150"/>
  </si>
  <si>
    <t>対象経費の
実支出予定額</t>
    <rPh sb="0" eb="2">
      <t>タイショウ</t>
    </rPh>
    <rPh sb="2" eb="4">
      <t>ケイヒ</t>
    </rPh>
    <rPh sb="6" eb="7">
      <t>ジツ</t>
    </rPh>
    <rPh sb="7" eb="9">
      <t>シシュツ</t>
    </rPh>
    <rPh sb="9" eb="11">
      <t>ヨテイ</t>
    </rPh>
    <rPh sb="11" eb="12">
      <t>ガク</t>
    </rPh>
    <phoneticPr fontId="150"/>
  </si>
  <si>
    <t>交付基礎点数</t>
    <rPh sb="0" eb="2">
      <t>コウフ</t>
    </rPh>
    <rPh sb="2" eb="4">
      <t>キソ</t>
    </rPh>
    <rPh sb="4" eb="6">
      <t>テンスウ</t>
    </rPh>
    <phoneticPr fontId="150"/>
  </si>
  <si>
    <t>本体</t>
    <rPh sb="0" eb="2">
      <t>ホンタイ</t>
    </rPh>
    <phoneticPr fontId="150"/>
  </si>
  <si>
    <t>仮設工事費</t>
    <rPh sb="0" eb="1">
      <t>カリ</t>
    </rPh>
    <rPh sb="1" eb="2">
      <t>セツ</t>
    </rPh>
    <rPh sb="2" eb="3">
      <t>タクミ</t>
    </rPh>
    <rPh sb="3" eb="4">
      <t>コト</t>
    </rPh>
    <rPh sb="4" eb="5">
      <t>ヒ</t>
    </rPh>
    <phoneticPr fontId="150"/>
  </si>
  <si>
    <t>その他(              )</t>
    <rPh sb="2" eb="3">
      <t>タ</t>
    </rPh>
    <phoneticPr fontId="150"/>
  </si>
  <si>
    <t>地域交流スペース
（初度設備加算を含む）</t>
    <rPh sb="0" eb="2">
      <t>チイキ</t>
    </rPh>
    <rPh sb="2" eb="4">
      <t>コウリュウ</t>
    </rPh>
    <phoneticPr fontId="150"/>
  </si>
  <si>
    <t>千円</t>
    <rPh sb="0" eb="1">
      <t>セン</t>
    </rPh>
    <rPh sb="1" eb="2">
      <t>エン</t>
    </rPh>
    <phoneticPr fontId="150"/>
  </si>
  <si>
    <t>点</t>
    <rPh sb="0" eb="1">
      <t>テン</t>
    </rPh>
    <phoneticPr fontId="150"/>
  </si>
  <si>
    <t>千円</t>
    <rPh sb="0" eb="2">
      <t>センエン</t>
    </rPh>
    <phoneticPr fontId="150"/>
  </si>
  <si>
    <t>備　考　（工事の概要等）</t>
    <rPh sb="0" eb="1">
      <t>ビ</t>
    </rPh>
    <rPh sb="2" eb="3">
      <t>コウ</t>
    </rPh>
    <rPh sb="5" eb="7">
      <t>コウジ</t>
    </rPh>
    <rPh sb="8" eb="10">
      <t>ガイヨウ</t>
    </rPh>
    <rPh sb="10" eb="11">
      <t>ナド</t>
    </rPh>
    <phoneticPr fontId="150"/>
  </si>
  <si>
    <t>申請額算出内訳書</t>
  </si>
  <si>
    <t>初年度設備相当加算</t>
    <rPh sb="0" eb="3">
      <t>ショネンド</t>
    </rPh>
    <rPh sb="3" eb="5">
      <t>セツビ</t>
    </rPh>
    <rPh sb="5" eb="7">
      <t>ソウトウ</t>
    </rPh>
    <rPh sb="7" eb="9">
      <t>カサン</t>
    </rPh>
    <phoneticPr fontId="150"/>
  </si>
  <si>
    <t>心理療法室整備加算</t>
    <rPh sb="0" eb="2">
      <t>シンリ</t>
    </rPh>
    <rPh sb="2" eb="4">
      <t>リョウホウ</t>
    </rPh>
    <rPh sb="4" eb="5">
      <t>シツ</t>
    </rPh>
    <rPh sb="5" eb="7">
      <t>セイビ</t>
    </rPh>
    <rPh sb="7" eb="9">
      <t>カサン</t>
    </rPh>
    <phoneticPr fontId="150"/>
  </si>
  <si>
    <t>子育て短期支援事業のための居室等整備加算</t>
    <rPh sb="0" eb="2">
      <t>コソダ</t>
    </rPh>
    <rPh sb="3" eb="5">
      <t>タンキ</t>
    </rPh>
    <rPh sb="5" eb="7">
      <t>シエン</t>
    </rPh>
    <rPh sb="7" eb="9">
      <t>ジギョウ</t>
    </rPh>
    <rPh sb="13" eb="15">
      <t>キョシツ</t>
    </rPh>
    <rPh sb="15" eb="16">
      <t>トウ</t>
    </rPh>
    <rPh sb="16" eb="18">
      <t>セイビ</t>
    </rPh>
    <rPh sb="18" eb="20">
      <t>カサン</t>
    </rPh>
    <phoneticPr fontId="150"/>
  </si>
  <si>
    <t>病児・病後児保育事業のための保育室等を整備する場合</t>
    <rPh sb="0" eb="2">
      <t>ビョウジ</t>
    </rPh>
    <rPh sb="3" eb="5">
      <t>ビョウゴ</t>
    </rPh>
    <rPh sb="5" eb="6">
      <t>ジ</t>
    </rPh>
    <rPh sb="6" eb="8">
      <t>ホイク</t>
    </rPh>
    <rPh sb="8" eb="10">
      <t>ジギョウ</t>
    </rPh>
    <rPh sb="14" eb="16">
      <t>ホイク</t>
    </rPh>
    <rPh sb="16" eb="17">
      <t>シツ</t>
    </rPh>
    <rPh sb="17" eb="18">
      <t>トウ</t>
    </rPh>
    <rPh sb="19" eb="21">
      <t>セイビ</t>
    </rPh>
    <rPh sb="23" eb="25">
      <t>バアイ</t>
    </rPh>
    <phoneticPr fontId="150"/>
  </si>
  <si>
    <t>母子う家庭等子育て支援室整備加算</t>
    <rPh sb="0" eb="2">
      <t>ボシ</t>
    </rPh>
    <rPh sb="3" eb="5">
      <t>カテイ</t>
    </rPh>
    <rPh sb="5" eb="6">
      <t>トウ</t>
    </rPh>
    <rPh sb="6" eb="8">
      <t>コソダ</t>
    </rPh>
    <rPh sb="9" eb="11">
      <t>シエン</t>
    </rPh>
    <rPh sb="11" eb="12">
      <t>シツ</t>
    </rPh>
    <rPh sb="12" eb="14">
      <t>セイビ</t>
    </rPh>
    <rPh sb="14" eb="16">
      <t>カサン</t>
    </rPh>
    <phoneticPr fontId="150"/>
  </si>
  <si>
    <t>解体撤去費</t>
    <rPh sb="0" eb="2">
      <t>カイタイ</t>
    </rPh>
    <rPh sb="2" eb="4">
      <t>テッキョ</t>
    </rPh>
    <rPh sb="4" eb="5">
      <t>ヒ</t>
    </rPh>
    <phoneticPr fontId="150"/>
  </si>
  <si>
    <t>定期借地権設定のための一時金加算</t>
    <rPh sb="0" eb="2">
      <t>テイキ</t>
    </rPh>
    <rPh sb="2" eb="5">
      <t>シャクチケン</t>
    </rPh>
    <rPh sb="5" eb="7">
      <t>セッテイ</t>
    </rPh>
    <rPh sb="11" eb="14">
      <t>イチジキン</t>
    </rPh>
    <rPh sb="14" eb="16">
      <t>カサン</t>
    </rPh>
    <phoneticPr fontId="150"/>
  </si>
  <si>
    <t>１世帯当たり</t>
    <rPh sb="1" eb="3">
      <t>セタイ</t>
    </rPh>
    <rPh sb="3" eb="4">
      <t>ア</t>
    </rPh>
    <phoneticPr fontId="2"/>
  </si>
  <si>
    <t>１世帯当たり</t>
    <phoneticPr fontId="2"/>
  </si>
  <si>
    <t>１施設当たり</t>
    <rPh sb="1" eb="3">
      <t>シセツ</t>
    </rPh>
    <rPh sb="3" eb="4">
      <t>ア</t>
    </rPh>
    <phoneticPr fontId="2"/>
  </si>
  <si>
    <t>初年度設備相当加算</t>
    <phoneticPr fontId="2"/>
  </si>
  <si>
    <t>１人当たり</t>
    <rPh sb="1" eb="2">
      <t>ニン</t>
    </rPh>
    <rPh sb="2" eb="3">
      <t>ア</t>
    </rPh>
    <phoneticPr fontId="2"/>
  </si>
  <si>
    <t>初度設備相当加算</t>
    <phoneticPr fontId="2"/>
  </si>
  <si>
    <t>市補助額</t>
    <rPh sb="0" eb="1">
      <t>シ</t>
    </rPh>
    <rPh sb="1" eb="3">
      <t>ホジョ</t>
    </rPh>
    <rPh sb="3" eb="4">
      <t>ガク</t>
    </rPh>
    <phoneticPr fontId="150"/>
  </si>
  <si>
    <t>地域交流スペース防災拠点型（初度設備加算を含む）</t>
    <rPh sb="0" eb="2">
      <t>チイキ</t>
    </rPh>
    <rPh sb="2" eb="4">
      <t>コウリュウ</t>
    </rPh>
    <rPh sb="8" eb="10">
      <t>ボウサイ</t>
    </rPh>
    <rPh sb="10" eb="13">
      <t>キョテンガタ</t>
    </rPh>
    <phoneticPr fontId="150"/>
  </si>
  <si>
    <t>単市補助額</t>
    <rPh sb="0" eb="1">
      <t>タン</t>
    </rPh>
    <rPh sb="1" eb="2">
      <t>シ</t>
    </rPh>
    <rPh sb="2" eb="4">
      <t>ホジョ</t>
    </rPh>
    <rPh sb="4" eb="5">
      <t>ガク</t>
    </rPh>
    <phoneticPr fontId="150"/>
  </si>
  <si>
    <r>
      <t>国交付金の額</t>
    </r>
    <r>
      <rPr>
        <sz val="6"/>
        <rFont val="ＭＳ ゴシック"/>
        <family val="3"/>
        <charset val="128"/>
      </rPr>
      <t xml:space="preserve">
（①×補助率と②を比較して小さい方）</t>
    </r>
    <rPh sb="0" eb="1">
      <t>クニ</t>
    </rPh>
    <rPh sb="1" eb="4">
      <t>コウフキン</t>
    </rPh>
    <rPh sb="5" eb="6">
      <t>ガク</t>
    </rPh>
    <rPh sb="10" eb="13">
      <t>ホジョリツ</t>
    </rPh>
    <rPh sb="16" eb="18">
      <t>ヒカク</t>
    </rPh>
    <rPh sb="20" eb="21">
      <t>チイ</t>
    </rPh>
    <rPh sb="23" eb="24">
      <t>ホウ</t>
    </rPh>
    <phoneticPr fontId="150"/>
  </si>
  <si>
    <t>補助額合計</t>
    <rPh sb="0" eb="2">
      <t>ホジョ</t>
    </rPh>
    <rPh sb="2" eb="3">
      <t>ガク</t>
    </rPh>
    <rPh sb="3" eb="5">
      <t>ゴウケイ</t>
    </rPh>
    <phoneticPr fontId="150"/>
  </si>
  <si>
    <t>（単市分）</t>
    <rPh sb="1" eb="2">
      <t>タン</t>
    </rPh>
    <rPh sb="2" eb="3">
      <t>シ</t>
    </rPh>
    <rPh sb="3" eb="4">
      <t>ブン</t>
    </rPh>
    <phoneticPr fontId="2"/>
  </si>
  <si>
    <t>←「申請額内訳（母子）」シートの該当の額を記載</t>
    <rPh sb="2" eb="4">
      <t>シンセイ</t>
    </rPh>
    <rPh sb="4" eb="5">
      <t>ガク</t>
    </rPh>
    <rPh sb="5" eb="7">
      <t>ウチワケ</t>
    </rPh>
    <rPh sb="8" eb="10">
      <t>ボシ</t>
    </rPh>
    <rPh sb="16" eb="18">
      <t>ガイトウ</t>
    </rPh>
    <rPh sb="19" eb="20">
      <t>ガク</t>
    </rPh>
    <rPh sb="21" eb="23">
      <t>キサイ</t>
    </rPh>
    <phoneticPr fontId="2"/>
  </si>
  <si>
    <t>　　　　　　　　　　　③感染症対策への取組み④防犯対策など）</t>
    <rPh sb="12" eb="15">
      <t>カンセンショウ</t>
    </rPh>
    <rPh sb="15" eb="17">
      <t>タイサク</t>
    </rPh>
    <rPh sb="19" eb="20">
      <t>ト</t>
    </rPh>
    <rPh sb="20" eb="21">
      <t>ク</t>
    </rPh>
    <rPh sb="23" eb="25">
      <t>ボウハン</t>
    </rPh>
    <rPh sb="25" eb="27">
      <t>タイサク</t>
    </rPh>
    <phoneticPr fontId="2"/>
  </si>
  <si>
    <r>
      <t xml:space="preserve">①　　　
②
③
</t>
    </r>
    <r>
      <rPr>
        <sz val="11"/>
        <rFont val="ＭＳ Ｐゴシック"/>
        <family val="3"/>
        <charset val="128"/>
      </rPr>
      <t>④
＜＜この枠で記入しきれない場合には、別紙でも構いません。＞＞</t>
    </r>
    <phoneticPr fontId="2"/>
  </si>
  <si>
    <r>
      <rPr>
        <sz val="11"/>
        <rFont val="ＭＳ Ｐゴシック"/>
        <family val="3"/>
        <charset val="128"/>
      </rPr>
      <t>道路後退部分　　　　　　　　　㎡</t>
    </r>
    <rPh sb="0" eb="2">
      <t>ドウロ</t>
    </rPh>
    <rPh sb="2" eb="4">
      <t>コウタイ</t>
    </rPh>
    <rPh sb="4" eb="6">
      <t>ブブン</t>
    </rPh>
    <phoneticPr fontId="2"/>
  </si>
  <si>
    <r>
      <t>○　</t>
    </r>
    <r>
      <rPr>
        <sz val="11"/>
        <rFont val="ＭＳ Ｐゴシック"/>
        <family val="3"/>
        <charset val="128"/>
      </rPr>
      <t>施設運営に関する考え方</t>
    </r>
    <rPh sb="2" eb="4">
      <t>シセツ</t>
    </rPh>
    <rPh sb="4" eb="6">
      <t>ウンエイ</t>
    </rPh>
    <rPh sb="7" eb="8">
      <t>カン</t>
    </rPh>
    <rPh sb="10" eb="11">
      <t>カンガ</t>
    </rPh>
    <rPh sb="12" eb="13">
      <t>ガタ</t>
    </rPh>
    <phoneticPr fontId="2"/>
  </si>
  <si>
    <r>
      <t>４-</t>
    </r>
    <r>
      <rPr>
        <sz val="11"/>
        <rFont val="ＭＳ Ｐゴシック"/>
        <family val="3"/>
        <charset val="128"/>
      </rPr>
      <t>２　運　営　</t>
    </r>
    <rPh sb="4" eb="5">
      <t>ウン</t>
    </rPh>
    <rPh sb="6" eb="7">
      <t>エイ</t>
    </rPh>
    <phoneticPr fontId="2"/>
  </si>
  <si>
    <r>
      <t>※経験年数は令和</t>
    </r>
    <r>
      <rPr>
        <sz val="11"/>
        <rFont val="ＭＳ Ｐゴシック"/>
        <family val="3"/>
        <charset val="128"/>
      </rPr>
      <t>７年4月1日を基準日とすること。</t>
    </r>
    <rPh sb="1" eb="3">
      <t>ケイケン</t>
    </rPh>
    <rPh sb="3" eb="5">
      <t>ネンスウ</t>
    </rPh>
    <rPh sb="6" eb="8">
      <t>レイワ</t>
    </rPh>
    <rPh sb="9" eb="10">
      <t>ネン</t>
    </rPh>
    <rPh sb="11" eb="12">
      <t>ガツ</t>
    </rPh>
    <rPh sb="13" eb="14">
      <t>ニチ</t>
    </rPh>
    <rPh sb="15" eb="18">
      <t>キジュンビ</t>
    </rPh>
    <phoneticPr fontId="2"/>
  </si>
  <si>
    <r>
      <t>○　</t>
    </r>
    <r>
      <rPr>
        <sz val="11"/>
        <rFont val="ＭＳ Ｐゴシック"/>
        <family val="3"/>
        <charset val="128"/>
      </rPr>
      <t>職員配置</t>
    </r>
    <rPh sb="2" eb="4">
      <t>ショクイン</t>
    </rPh>
    <rPh sb="4" eb="6">
      <t>ハイチ</t>
    </rPh>
    <phoneticPr fontId="2"/>
  </si>
  <si>
    <t>　　□無償贈与確約書</t>
    <rPh sb="3" eb="5">
      <t>ムショウ</t>
    </rPh>
    <rPh sb="5" eb="7">
      <t>ゾウヨ</t>
    </rPh>
    <rPh sb="7" eb="10">
      <t>カクヤクショ</t>
    </rPh>
    <phoneticPr fontId="2"/>
  </si>
  <si>
    <r>
      <t>インターネットで取得した登記情報には法的な証明力はありません。登記官の認証文や登記官印等を付したものを提出してください。</t>
    </r>
    <r>
      <rPr>
        <sz val="11"/>
        <rFont val="ＭＳ Ｐゴシック"/>
        <family val="3"/>
        <charset val="128"/>
      </rPr>
      <t xml:space="preserve">原則、原本を提出すること。写しを提出する場合は、原本提示すること。
国土調査や土地区画整理などが行われていない地域については、地図に準ずる図面（公図）を提出してください。
＜隣接地の扱いについて＞
・移転を伴う整備の場合は、隣接地を含む地籍図及び隣接地の登記事項証明書も提出してください。
・敷地拡張の場合は、拡張部分の隣接地を含む地籍図及び拡張部分の隣接地の登記事項証明書も提出してください。
</t>
    </r>
    <rPh sb="8" eb="10">
      <t>シュトク</t>
    </rPh>
    <rPh sb="12" eb="14">
      <t>トウキ</t>
    </rPh>
    <rPh sb="14" eb="16">
      <t>ジョウホウ</t>
    </rPh>
    <rPh sb="18" eb="20">
      <t>ホウテキ</t>
    </rPh>
    <rPh sb="21" eb="24">
      <t>ショウメイリョク</t>
    </rPh>
    <rPh sb="31" eb="34">
      <t>トウキカン</t>
    </rPh>
    <rPh sb="35" eb="37">
      <t>ニンショウ</t>
    </rPh>
    <rPh sb="37" eb="38">
      <t>ブン</t>
    </rPh>
    <rPh sb="39" eb="41">
      <t>トウキ</t>
    </rPh>
    <rPh sb="41" eb="42">
      <t>カン</t>
    </rPh>
    <rPh sb="42" eb="43">
      <t>イン</t>
    </rPh>
    <rPh sb="43" eb="44">
      <t>ナド</t>
    </rPh>
    <rPh sb="45" eb="46">
      <t>フ</t>
    </rPh>
    <rPh sb="51" eb="53">
      <t>テイシュツ</t>
    </rPh>
    <rPh sb="60" eb="62">
      <t>ゲンソク</t>
    </rPh>
    <rPh sb="63" eb="65">
      <t>ゲンポン</t>
    </rPh>
    <rPh sb="66" eb="68">
      <t>テイシュツ</t>
    </rPh>
    <rPh sb="73" eb="74">
      <t>ウツ</t>
    </rPh>
    <rPh sb="76" eb="78">
      <t>テイシュツ</t>
    </rPh>
    <rPh sb="80" eb="82">
      <t>バアイ</t>
    </rPh>
    <rPh sb="84" eb="86">
      <t>ゲンポン</t>
    </rPh>
    <rPh sb="86" eb="88">
      <t>テイジ</t>
    </rPh>
    <rPh sb="123" eb="125">
      <t>チズ</t>
    </rPh>
    <rPh sb="132" eb="134">
      <t>コウズ</t>
    </rPh>
    <rPh sb="136" eb="138">
      <t>テイシュツ</t>
    </rPh>
    <rPh sb="148" eb="150">
      <t>リンセツ</t>
    </rPh>
    <rPh sb="152" eb="153">
      <t>アツカ</t>
    </rPh>
    <rPh sb="173" eb="176">
      <t>リンセツチ</t>
    </rPh>
    <rPh sb="177" eb="178">
      <t>フク</t>
    </rPh>
    <rPh sb="179" eb="182">
      <t>チセキズ</t>
    </rPh>
    <rPh sb="182" eb="183">
      <t>オヨ</t>
    </rPh>
    <rPh sb="184" eb="186">
      <t>リンセツ</t>
    </rPh>
    <rPh sb="188" eb="195">
      <t>トウキジコウショウメイショ</t>
    </rPh>
    <rPh sb="196" eb="198">
      <t>テイシュツ</t>
    </rPh>
    <rPh sb="207" eb="211">
      <t>シキチカクチョウ</t>
    </rPh>
    <rPh sb="212" eb="214">
      <t>バアイ</t>
    </rPh>
    <rPh sb="216" eb="218">
      <t>カクチョウ</t>
    </rPh>
    <rPh sb="218" eb="220">
      <t>ブブン</t>
    </rPh>
    <rPh sb="221" eb="223">
      <t>リンセツ</t>
    </rPh>
    <rPh sb="232" eb="236">
      <t>カクチョウブブン</t>
    </rPh>
    <phoneticPr fontId="2"/>
  </si>
  <si>
    <t>配置図（駐車場・併設・隣接の状況が分かる図）</t>
    <phoneticPr fontId="2"/>
  </si>
  <si>
    <t>部屋別面積表・冷暖房面積表及びスプリンクラー面積表</t>
    <rPh sb="0" eb="2">
      <t>ヘヤ</t>
    </rPh>
    <rPh sb="2" eb="3">
      <t>ベツ</t>
    </rPh>
    <rPh sb="3" eb="5">
      <t>メンセキ</t>
    </rPh>
    <rPh sb="5" eb="6">
      <t>オモテ</t>
    </rPh>
    <rPh sb="7" eb="10">
      <t>レイダンボウ</t>
    </rPh>
    <rPh sb="10" eb="12">
      <t>メンセキ</t>
    </rPh>
    <rPh sb="12" eb="13">
      <t>オモテ</t>
    </rPh>
    <rPh sb="13" eb="14">
      <t>オヨ</t>
    </rPh>
    <rPh sb="22" eb="24">
      <t>メンセキ</t>
    </rPh>
    <rPh sb="24" eb="25">
      <t>ヒョウ</t>
    </rPh>
    <phoneticPr fontId="2"/>
  </si>
  <si>
    <r>
      <t>保健所との</t>
    </r>
    <r>
      <rPr>
        <sz val="11"/>
        <color theme="1"/>
        <rFont val="ＭＳ Ｐ明朝"/>
        <family val="1"/>
        <charset val="128"/>
      </rPr>
      <t>医務室についての協議結果★　　※</t>
    </r>
    <r>
      <rPr>
        <sz val="11"/>
        <color theme="1"/>
        <rFont val="ＭＳ Ｐ明朝"/>
        <family val="1"/>
        <charset val="128"/>
      </rPr>
      <t>整備を行わない場合は不要</t>
    </r>
    <rPh sb="0" eb="2">
      <t>ホケン</t>
    </rPh>
    <rPh sb="2" eb="3">
      <t>ショ</t>
    </rPh>
    <rPh sb="5" eb="8">
      <t>イムシツ</t>
    </rPh>
    <rPh sb="13" eb="15">
      <t>キョウギ</t>
    </rPh>
    <rPh sb="15" eb="17">
      <t>ケッカ</t>
    </rPh>
    <phoneticPr fontId="2"/>
  </si>
  <si>
    <t>①</t>
    <phoneticPr fontId="2"/>
  </si>
  <si>
    <t>②</t>
    <phoneticPr fontId="2"/>
  </si>
  <si>
    <t>　　□配置図（駐車場・併設・隣接の状況が分かる図）　</t>
    <rPh sb="3" eb="5">
      <t>ハイチ</t>
    </rPh>
    <rPh sb="5" eb="6">
      <t>ズ</t>
    </rPh>
    <rPh sb="7" eb="10">
      <t>チュウシャジョウ</t>
    </rPh>
    <rPh sb="11" eb="13">
      <t>ヘイセツ</t>
    </rPh>
    <rPh sb="14" eb="16">
      <t>リンセツ</t>
    </rPh>
    <rPh sb="17" eb="19">
      <t>ジョウキョウ</t>
    </rPh>
    <rPh sb="20" eb="21">
      <t>ワ</t>
    </rPh>
    <rPh sb="23" eb="24">
      <t>ズ</t>
    </rPh>
    <phoneticPr fontId="2"/>
  </si>
  <si>
    <t>　　□平面図（部屋別面積表に対応する面積及び１室当たり人員等を記載したもの）</t>
    <rPh sb="7" eb="9">
      <t>ヘヤ</t>
    </rPh>
    <rPh sb="9" eb="10">
      <t>ベツ</t>
    </rPh>
    <rPh sb="10" eb="12">
      <t>メンセキ</t>
    </rPh>
    <rPh sb="12" eb="13">
      <t>ヒョウ</t>
    </rPh>
    <rPh sb="20" eb="21">
      <t>オヨ</t>
    </rPh>
    <rPh sb="23" eb="24">
      <t>シツ</t>
    </rPh>
    <rPh sb="24" eb="25">
      <t>ア</t>
    </rPh>
    <rPh sb="27" eb="29">
      <t>ジンイン</t>
    </rPh>
    <rPh sb="29" eb="30">
      <t>トウ</t>
    </rPh>
    <phoneticPr fontId="2"/>
  </si>
  <si>
    <t>　　□部屋別面積表・冷暖房面積表及びスプリンクラー面積表　　　</t>
    <rPh sb="3" eb="5">
      <t>ヘヤ</t>
    </rPh>
    <rPh sb="5" eb="6">
      <t>ベツ</t>
    </rPh>
    <rPh sb="6" eb="8">
      <t>メンセキ</t>
    </rPh>
    <rPh sb="8" eb="9">
      <t>オモテ</t>
    </rPh>
    <rPh sb="10" eb="13">
      <t>レイダンボウ</t>
    </rPh>
    <rPh sb="13" eb="15">
      <t>メンセキ</t>
    </rPh>
    <rPh sb="15" eb="16">
      <t>オモテ</t>
    </rPh>
    <rPh sb="16" eb="17">
      <t>オヨ</t>
    </rPh>
    <rPh sb="25" eb="27">
      <t>メンセキ</t>
    </rPh>
    <rPh sb="27" eb="28">
      <t>ヒョウ</t>
    </rPh>
    <phoneticPr fontId="2"/>
  </si>
  <si>
    <t>　　□保健所との医務室についての協議結果</t>
    <rPh sb="3" eb="6">
      <t>ホケンジョ</t>
    </rPh>
    <rPh sb="8" eb="11">
      <t>イムシツ</t>
    </rPh>
    <rPh sb="16" eb="18">
      <t>キョウギ</t>
    </rPh>
    <rPh sb="18" eb="20">
      <t>ケッカ</t>
    </rPh>
    <phoneticPr fontId="2"/>
  </si>
  <si>
    <t>内示（４月中旬）から完了検査までを含めた当該事業の工程（スケジュール）を記載してください。</t>
    <rPh sb="0" eb="2">
      <t>ナイジ</t>
    </rPh>
    <rPh sb="4" eb="5">
      <t>ガツ</t>
    </rPh>
    <rPh sb="5" eb="7">
      <t>チュウジュン</t>
    </rPh>
    <rPh sb="10" eb="12">
      <t>カンリョウ</t>
    </rPh>
    <rPh sb="12" eb="14">
      <t>ケンサ</t>
    </rPh>
    <rPh sb="17" eb="18">
      <t>フク</t>
    </rPh>
    <rPh sb="20" eb="22">
      <t>トウガイ</t>
    </rPh>
    <rPh sb="22" eb="24">
      <t>ジギョウ</t>
    </rPh>
    <rPh sb="25" eb="27">
      <t>コウテイ</t>
    </rPh>
    <rPh sb="36" eb="38">
      <t>キサイ</t>
    </rPh>
    <phoneticPr fontId="2"/>
  </si>
  <si>
    <t>各室の面積及び合計面積は、３　建物の延床面積及び平面図と合わせてください。</t>
    <phoneticPr fontId="2"/>
  </si>
  <si>
    <t>社会福祉法人調書★</t>
    <rPh sb="0" eb="2">
      <t>シャカイ</t>
    </rPh>
    <rPh sb="2" eb="4">
      <t>フクシ</t>
    </rPh>
    <rPh sb="4" eb="6">
      <t>ホウジン</t>
    </rPh>
    <rPh sb="6" eb="8">
      <t>チョウショ</t>
    </rPh>
    <phoneticPr fontId="2"/>
  </si>
  <si>
    <r>
      <t>直近の監査指摘、改善報告書、定款（寄附行為）、現況報告書</t>
    </r>
    <r>
      <rPr>
        <sz val="11"/>
        <color theme="1"/>
        <rFont val="ＭＳ Ｐ明朝"/>
        <family val="1"/>
        <charset val="128"/>
      </rPr>
      <t>の写し</t>
    </r>
    <rPh sb="0" eb="2">
      <t>チョッキン</t>
    </rPh>
    <rPh sb="3" eb="5">
      <t>カンサ</t>
    </rPh>
    <rPh sb="5" eb="7">
      <t>シテキ</t>
    </rPh>
    <rPh sb="8" eb="10">
      <t>カイゼン</t>
    </rPh>
    <rPh sb="10" eb="13">
      <t>ホウコクショ</t>
    </rPh>
    <rPh sb="14" eb="16">
      <t>テイカン</t>
    </rPh>
    <rPh sb="17" eb="19">
      <t>キフ</t>
    </rPh>
    <rPh sb="19" eb="21">
      <t>コウイ</t>
    </rPh>
    <rPh sb="23" eb="25">
      <t>ゲンキョウ</t>
    </rPh>
    <rPh sb="25" eb="28">
      <t>ホウコクショ</t>
    </rPh>
    <rPh sb="29" eb="30">
      <t>ウツ</t>
    </rPh>
    <phoneticPr fontId="2"/>
  </si>
  <si>
    <t>　　□関係機関・協力病院との位置関係を示した地図</t>
    <phoneticPr fontId="2"/>
  </si>
  <si>
    <t>　　□事業の収支予想表（整備後3年間以上）　　　　　　□人員に関する最低基準を満たす根拠資料</t>
    <rPh sb="3" eb="5">
      <t>ジギョウ</t>
    </rPh>
    <rPh sb="6" eb="8">
      <t>シュウシ</t>
    </rPh>
    <rPh sb="8" eb="10">
      <t>ヨソウ</t>
    </rPh>
    <rPh sb="10" eb="11">
      <t>ヒョウ</t>
    </rPh>
    <rPh sb="12" eb="14">
      <t>セイビ</t>
    </rPh>
    <rPh sb="14" eb="15">
      <t>ゴ</t>
    </rPh>
    <rPh sb="16" eb="18">
      <t>ネンカン</t>
    </rPh>
    <rPh sb="18" eb="20">
      <t>イジョウ</t>
    </rPh>
    <rPh sb="28" eb="30">
      <t>ジンイン</t>
    </rPh>
    <rPh sb="31" eb="32">
      <t>カン</t>
    </rPh>
    <rPh sb="34" eb="36">
      <t>サイテイ</t>
    </rPh>
    <rPh sb="36" eb="38">
      <t>キジュン</t>
    </rPh>
    <rPh sb="39" eb="40">
      <t>ミ</t>
    </rPh>
    <rPh sb="42" eb="44">
      <t>コンキョ</t>
    </rPh>
    <rPh sb="44" eb="46">
      <t>シリョウ</t>
    </rPh>
    <phoneticPr fontId="2"/>
  </si>
  <si>
    <t>①～③</t>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</si>
  <si>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</si>
  <si>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t>入所者負担金</t>
    <rPh sb="0" eb="3">
      <t>ニュウショシャ</t>
    </rPh>
    <rPh sb="3" eb="6">
      <t>フタンキン</t>
    </rPh>
    <phoneticPr fontId="2"/>
  </si>
  <si>
    <t>水道光熱費</t>
    <rPh sb="0" eb="2">
      <t>スイドウ</t>
    </rPh>
    <rPh sb="2" eb="5">
      <t>コウネツヒ</t>
    </rPh>
    <phoneticPr fontId="2"/>
  </si>
  <si>
    <t>「児童福祉法による児童入所施設措置費等国庫負担金について」（令和５年５月</t>
    <rPh sb="1" eb="3">
      <t>ジドウ</t>
    </rPh>
    <rPh sb="3" eb="5">
      <t>フクシ</t>
    </rPh>
    <rPh sb="5" eb="6">
      <t>ホウ</t>
    </rPh>
    <rPh sb="9" eb="11">
      <t>ジドウ</t>
    </rPh>
    <rPh sb="11" eb="13">
      <t>ニュウショ</t>
    </rPh>
    <rPh sb="13" eb="15">
      <t>シセツ</t>
    </rPh>
    <rPh sb="15" eb="17">
      <t>ソチ</t>
    </rPh>
    <rPh sb="17" eb="19">
      <t>ヒナド</t>
    </rPh>
    <rPh sb="19" eb="21">
      <t>コッコ</t>
    </rPh>
    <rPh sb="21" eb="24">
      <t>フタンキン</t>
    </rPh>
    <rPh sb="30" eb="32">
      <t>レイワ</t>
    </rPh>
    <rPh sb="33" eb="34">
      <t>ネン</t>
    </rPh>
    <rPh sb="35" eb="36">
      <t>ガツ</t>
    </rPh>
    <phoneticPr fontId="2"/>
  </si>
  <si>
    <t>童入所施設措置費等国庫負担金について」通知の施行について」（令和５年５月</t>
    <rPh sb="0" eb="1">
      <t>ワラベ</t>
    </rPh>
    <rPh sb="1" eb="3">
      <t>ニュウショ</t>
    </rPh>
    <rPh sb="3" eb="5">
      <t>シセツ</t>
    </rPh>
    <rPh sb="5" eb="7">
      <t>ソチ</t>
    </rPh>
    <rPh sb="7" eb="9">
      <t>ヒナド</t>
    </rPh>
    <rPh sb="9" eb="11">
      <t>コッコ</t>
    </rPh>
    <rPh sb="11" eb="14">
      <t>フタンキン</t>
    </rPh>
    <rPh sb="19" eb="21">
      <t>ツウチ</t>
    </rPh>
    <rPh sb="22" eb="24">
      <t>シコウ</t>
    </rPh>
    <rPh sb="30" eb="32">
      <t>レイワ</t>
    </rPh>
    <rPh sb="33" eb="34">
      <t>ネン</t>
    </rPh>
    <rPh sb="35" eb="36">
      <t>ガツ</t>
    </rPh>
    <phoneticPr fontId="2"/>
  </si>
  <si>
    <t>10日こ支家第47号【最終改正：令和７年１月31日】）及び「「児童福祉法による児</t>
    <rPh sb="11" eb="13">
      <t>サイシュウ</t>
    </rPh>
    <rPh sb="13" eb="15">
      <t>カイセイ</t>
    </rPh>
    <rPh sb="16" eb="18">
      <t>レイワ</t>
    </rPh>
    <rPh sb="19" eb="20">
      <t>ネン</t>
    </rPh>
    <rPh sb="21" eb="22">
      <t>ガツ</t>
    </rPh>
    <rPh sb="24" eb="25">
      <t>ヒ</t>
    </rPh>
    <rPh sb="27" eb="28">
      <t>オヨ</t>
    </rPh>
    <rPh sb="31" eb="33">
      <t>ジドウ</t>
    </rPh>
    <rPh sb="33" eb="36">
      <t>フクシホウ</t>
    </rPh>
    <rPh sb="39" eb="40">
      <t>ジ</t>
    </rPh>
    <phoneticPr fontId="2"/>
  </si>
  <si>
    <t>10日こ支家第49号【最終改正：令和６年５月23日】）により試算すること。</t>
    <rPh sb="21" eb="22">
      <t>ガツ</t>
    </rPh>
    <rPh sb="24" eb="25">
      <t>ヒ</t>
    </rPh>
    <rPh sb="30" eb="32">
      <t>シサン</t>
    </rPh>
    <phoneticPr fontId="2"/>
  </si>
  <si>
    <t>〇　虐待等の防止について</t>
    <rPh sb="2" eb="4">
      <t>ギャクタイ</t>
    </rPh>
    <rPh sb="4" eb="5">
      <t>ナド</t>
    </rPh>
    <rPh sb="6" eb="8">
      <t>ボウシ</t>
    </rPh>
    <phoneticPr fontId="2"/>
  </si>
  <si>
    <t>〇　業務の質の評価について</t>
    <rPh sb="2" eb="4">
      <t>ギョウム</t>
    </rPh>
    <rPh sb="5" eb="6">
      <t>シツ</t>
    </rPh>
    <rPh sb="7" eb="9">
      <t>ヒョウカ</t>
    </rPh>
    <phoneticPr fontId="2"/>
  </si>
  <si>
    <t>・調理設備、浴室及び便所の設置　・面積30㎡以上</t>
    <rPh sb="1" eb="3">
      <t>チョウリ</t>
    </rPh>
    <rPh sb="3" eb="5">
      <t>セツビ</t>
    </rPh>
    <rPh sb="6" eb="8">
      <t>ヨクシツ</t>
    </rPh>
    <rPh sb="8" eb="9">
      <t>オヨ</t>
    </rPh>
    <rPh sb="10" eb="12">
      <t>ベンジョ</t>
    </rPh>
    <rPh sb="13" eb="15">
      <t>セッチ</t>
    </rPh>
    <rPh sb="17" eb="19">
      <t>メンセキ</t>
    </rPh>
    <rPh sb="22" eb="24">
      <t>イジョウ</t>
    </rPh>
    <phoneticPr fontId="2"/>
  </si>
  <si>
    <t>乳幼児が30人未満であれば不要</t>
    <rPh sb="0" eb="3">
      <t>ニュウヨウジ</t>
    </rPh>
    <rPh sb="6" eb="7">
      <t>ヒト</t>
    </rPh>
    <rPh sb="7" eb="9">
      <t>ミマン</t>
    </rPh>
    <rPh sb="13" eb="15">
      <t>フヨウ</t>
    </rPh>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</si>
  <si>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t>
    </r>
    <rPh sb="1" eb="3">
      <t>タイショウ</t>
    </rPh>
    <rPh sb="3" eb="5">
      <t>ケイヒ</t>
    </rPh>
    <phoneticPr fontId="2"/>
  </si>
  <si>
    <t>保険料</t>
    <rPh sb="0" eb="3">
      <t>ホケンリョウ</t>
    </rPh>
    <phoneticPr fontId="2"/>
  </si>
  <si>
    <t>賃借料</t>
    <rPh sb="0" eb="3">
      <t>チンシャクリョウ</t>
    </rPh>
    <phoneticPr fontId="2"/>
  </si>
  <si>
    <t>業務委託費</t>
    <rPh sb="0" eb="2">
      <t>ギョウム</t>
    </rPh>
    <rPh sb="2" eb="4">
      <t>イタク</t>
    </rPh>
    <rPh sb="4" eb="5">
      <t>ヒ</t>
    </rPh>
    <phoneticPr fontId="2"/>
  </si>
  <si>
    <t>研修研究費</t>
    <rPh sb="0" eb="2">
      <t>ケンシュウ</t>
    </rPh>
    <rPh sb="2" eb="4">
      <t>ケンキュウ</t>
    </rPh>
    <rPh sb="4" eb="5">
      <t>ヒ</t>
    </rPh>
    <phoneticPr fontId="2"/>
  </si>
  <si>
    <t>通信運搬費</t>
    <rPh sb="0" eb="5">
      <t>ツウシンウンパンヒ</t>
    </rPh>
    <phoneticPr fontId="2"/>
  </si>
  <si>
    <r>
      <rPr>
        <sz val="11"/>
        <rFont val="ＭＳ Ｐゴシック"/>
        <family val="3"/>
        <charset val="128"/>
      </rPr>
      <t>措置費収入（内訳は別紙）</t>
    </r>
    <rPh sb="0" eb="3">
      <t>ソチヒ</t>
    </rPh>
    <rPh sb="3" eb="5">
      <t>シュウニュウ</t>
    </rPh>
    <rPh sb="6" eb="8">
      <t>ウチワケ</t>
    </rPh>
    <rPh sb="9" eb="11">
      <t>ベッシ</t>
    </rPh>
    <phoneticPr fontId="2"/>
  </si>
  <si>
    <r>
      <rPr>
        <sz val="11"/>
        <rFont val="ＭＳ Ｐゴシック"/>
        <family val="3"/>
        <charset val="128"/>
      </rPr>
      <t>その他の受託事業収入（内訳は別紙）</t>
    </r>
    <rPh sb="2" eb="3">
      <t>タ</t>
    </rPh>
    <rPh sb="4" eb="6">
      <t>ジュタク</t>
    </rPh>
    <rPh sb="6" eb="8">
      <t>ジギョウ</t>
    </rPh>
    <rPh sb="8" eb="10">
      <t>シュウニュウ</t>
    </rPh>
    <phoneticPr fontId="2"/>
  </si>
  <si>
    <t>措置費収入</t>
    <rPh sb="0" eb="2">
      <t>ソチ</t>
    </rPh>
    <rPh sb="2" eb="3">
      <t>ヒ</t>
    </rPh>
    <rPh sb="3" eb="5">
      <t>シュウニュウ</t>
    </rPh>
    <phoneticPr fontId="2"/>
  </si>
  <si>
    <r>
      <rPr>
        <sz val="11"/>
        <rFont val="ＭＳ Ｐゴシック"/>
        <family val="3"/>
        <charset val="128"/>
      </rPr>
      <t>その他の受託事業収入</t>
    </r>
    <rPh sb="2" eb="3">
      <t>タ</t>
    </rPh>
    <rPh sb="4" eb="6">
      <t>ジュタク</t>
    </rPh>
    <rPh sb="6" eb="8">
      <t>ジギョウ</t>
    </rPh>
    <rPh sb="8" eb="10">
      <t>シュウニュウ</t>
    </rPh>
    <phoneticPr fontId="2"/>
  </si>
  <si>
    <r>
      <rPr>
        <sz val="11"/>
        <rFont val="ＭＳ Ｐゴシック"/>
        <family val="3"/>
        <charset val="128"/>
      </rPr>
      <t>緊急一時保護事業等の受託事業収入を計上すること。</t>
    </r>
    <rPh sb="0" eb="2">
      <t>キンキュウ</t>
    </rPh>
    <rPh sb="2" eb="4">
      <t>イチジ</t>
    </rPh>
    <rPh sb="4" eb="6">
      <t>ホゴ</t>
    </rPh>
    <rPh sb="6" eb="8">
      <t>ジギョウ</t>
    </rPh>
    <rPh sb="8" eb="9">
      <t>ナド</t>
    </rPh>
    <rPh sb="10" eb="12">
      <t>ジュタク</t>
    </rPh>
    <rPh sb="12" eb="14">
      <t>ジギョウ</t>
    </rPh>
    <rPh sb="14" eb="16">
      <t>シュウニュウ</t>
    </rPh>
    <rPh sb="17" eb="19">
      <t>ケイジョウ</t>
    </rPh>
    <phoneticPr fontId="2"/>
  </si>
  <si>
    <r>
      <t>定員数・稼働率等を考慮し積算した</t>
    </r>
    <r>
      <rPr>
        <sz val="11"/>
        <rFont val="ＭＳ Ｐゴシック"/>
        <family val="3"/>
        <charset val="128"/>
      </rPr>
      <t>入所者負担金に係る額を計上すること。</t>
    </r>
    <rPh sb="7" eb="8">
      <t>ナド</t>
    </rPh>
    <rPh sb="9" eb="11">
      <t>コウリョ</t>
    </rPh>
    <rPh sb="12" eb="14">
      <t>セキサン</t>
    </rPh>
    <rPh sb="16" eb="19">
      <t>ニュウショシャ</t>
    </rPh>
    <rPh sb="19" eb="22">
      <t>フタンキン</t>
    </rPh>
    <rPh sb="23" eb="24">
      <t>カカ</t>
    </rPh>
    <rPh sb="25" eb="26">
      <t>ガク</t>
    </rPh>
    <rPh sb="27" eb="29">
      <t>ケイジョウ</t>
    </rPh>
    <phoneticPr fontId="2"/>
  </si>
  <si>
    <t>・平面図には、各室の名称と面積を必ず記載してください。また、居室については１室当たりの定員を記載してください。
・各室の面積は、最低基準調書と合わせること。面積表と名称、面積を一致させてください。
・冷暖房、スプリンクラーがある場合は、対象エリアを網掛（色塗）した平面図も添付してください。
・合築、併設の場合は、共有部分と個々の施設を色分けした平面図も添付してください。
※国への協議の際に必要
・配置図については、各部の地盤高さ、隣接地の用途などを明示してください。福祉のまちづくり条例の規定にかかる点字ブロックや車いす使用者用駐車施設、その他受水槽などの外部設備や付属建物、外構について明示してください。
・平面図についても、福祉のまちづくり条例に基づく施設整備基準が確認できるように明示してください。</t>
    <phoneticPr fontId="2"/>
  </si>
  <si>
    <t>【記載項目の例】実施設計期間、入札手続き期間、施工期間、農地転用、土地の取得　
※実施設計費・工事監理費を補助対象とする場合には内示以降の委託契約とする必要があるため注意してください。</t>
    <rPh sb="1" eb="3">
      <t>キサイ</t>
    </rPh>
    <rPh sb="3" eb="5">
      <t>コウモク</t>
    </rPh>
    <rPh sb="6" eb="7">
      <t>レイ</t>
    </rPh>
    <rPh sb="8" eb="10">
      <t>ジッシ</t>
    </rPh>
    <rPh sb="10" eb="12">
      <t>セッケイ</t>
    </rPh>
    <rPh sb="12" eb="14">
      <t>キカン</t>
    </rPh>
    <rPh sb="15" eb="17">
      <t>ニュウサツ</t>
    </rPh>
    <rPh sb="17" eb="19">
      <t>テツヅ</t>
    </rPh>
    <rPh sb="20" eb="22">
      <t>キカン</t>
    </rPh>
    <rPh sb="23" eb="25">
      <t>セコウ</t>
    </rPh>
    <rPh sb="25" eb="27">
      <t>キカン</t>
    </rPh>
    <rPh sb="28" eb="32">
      <t>ノウチテンヨウ</t>
    </rPh>
    <rPh sb="33" eb="35">
      <t>トチ</t>
    </rPh>
    <rPh sb="36" eb="38">
      <t>シュトク</t>
    </rPh>
    <rPh sb="41" eb="46">
      <t>ジッシセッケイヒ</t>
    </rPh>
    <rPh sb="47" eb="52">
      <t>コウジカンリヒ</t>
    </rPh>
    <rPh sb="53" eb="55">
      <t>ホジョ</t>
    </rPh>
    <rPh sb="55" eb="57">
      <t>タイショウ</t>
    </rPh>
    <rPh sb="60" eb="62">
      <t>バアイ</t>
    </rPh>
    <rPh sb="64" eb="68">
      <t>ナイジイコウ</t>
    </rPh>
    <rPh sb="69" eb="73">
      <t>イタクケイヤク</t>
    </rPh>
    <rPh sb="76" eb="78">
      <t>ヒツヨウ</t>
    </rPh>
    <rPh sb="83" eb="85">
      <t>チュウイ</t>
    </rPh>
    <phoneticPr fontId="2"/>
  </si>
  <si>
    <r>
      <t xml:space="preserve">設計監理料の見積書は、設計（基本設計、実施設計）、監理、その他の内訳がわかるものを添付してください。
</t>
    </r>
    <r>
      <rPr>
        <sz val="11"/>
        <rFont val="ＭＳ Ｐゴシック"/>
        <family val="3"/>
        <charset val="128"/>
      </rPr>
      <t xml:space="preserve">（基本設計・実施設計・工事監理の各項目については諸経費を含めてそれぞれの合計金額がわかるように）
</t>
    </r>
    <r>
      <rPr>
        <strike/>
        <sz val="11"/>
        <rFont val="ＭＳ Ｐゴシック"/>
        <family val="3"/>
        <charset val="128"/>
      </rPr>
      <t xml:space="preserve">
</t>
    </r>
    <r>
      <rPr>
        <sz val="11"/>
        <rFont val="ＭＳ Ｐゴシック"/>
        <family val="3"/>
        <charset val="128"/>
      </rPr>
      <t>壁掛け、床置き、天吊りエアコン、固定されてない家具などは対象外となるため、対象外経費が分かるように記載しておくこと。</t>
    </r>
    <rPh sb="0" eb="2">
      <t>セッケイ</t>
    </rPh>
    <rPh sb="2" eb="4">
      <t>カンリ</t>
    </rPh>
    <rPh sb="4" eb="5">
      <t>リョウ</t>
    </rPh>
    <rPh sb="6" eb="9">
      <t>ミツモリショ</t>
    </rPh>
    <rPh sb="11" eb="13">
      <t>セッケイ</t>
    </rPh>
    <rPh sb="14" eb="16">
      <t>キホン</t>
    </rPh>
    <rPh sb="16" eb="18">
      <t>セッケイ</t>
    </rPh>
    <rPh sb="19" eb="21">
      <t>ジッシ</t>
    </rPh>
    <rPh sb="21" eb="23">
      <t>セッケイ</t>
    </rPh>
    <rPh sb="25" eb="27">
      <t>カンリ</t>
    </rPh>
    <rPh sb="30" eb="31">
      <t>タ</t>
    </rPh>
    <rPh sb="32" eb="34">
      <t>ウチワケ</t>
    </rPh>
    <rPh sb="41" eb="43">
      <t>テンプ</t>
    </rPh>
    <rPh sb="101" eb="103">
      <t>カベカ</t>
    </rPh>
    <rPh sb="105" eb="106">
      <t>ユカ</t>
    </rPh>
    <rPh sb="106" eb="107">
      <t>オ</t>
    </rPh>
    <rPh sb="109" eb="111">
      <t>テンツ</t>
    </rPh>
    <rPh sb="117" eb="119">
      <t>コテイ</t>
    </rPh>
    <rPh sb="124" eb="126">
      <t>カグ</t>
    </rPh>
    <rPh sb="129" eb="132">
      <t>タイショウガイ</t>
    </rPh>
    <rPh sb="138" eb="140">
      <t>タイショウ</t>
    </rPh>
    <rPh sb="140" eb="141">
      <t>ガイ</t>
    </rPh>
    <rPh sb="141" eb="143">
      <t>ケイヒ</t>
    </rPh>
    <rPh sb="144" eb="145">
      <t>ワ</t>
    </rPh>
    <rPh sb="150" eb="152">
      <t>キサイ</t>
    </rPh>
    <phoneticPr fontId="2"/>
  </si>
  <si>
    <r>
      <t>合築、併設施設がある場合は、適切に按分を行うこと。</t>
    </r>
    <r>
      <rPr>
        <b/>
        <sz val="10"/>
        <rFont val="ＭＳ Ｐゴシック"/>
        <family val="3"/>
        <charset val="128"/>
      </rPr>
      <t xml:space="preserve">面積按分等の根拠資料を添付すること。
</t>
    </r>
    <r>
      <rPr>
        <sz val="10"/>
        <rFont val="ＭＳ Ｐゴシック"/>
        <family val="3"/>
        <charset val="128"/>
      </rPr>
      <t xml:space="preserve">
工事費等の見積のうち、補助対象外（備品やエアコン（埋込型以外）、外構など）となる経費などを集計し、共通費を按分するための算出表です。対象外経費の算出については技術担当と相談して計算してください。各工種ごとの金額、工事事務費欄に記載する設計（監理）業務委託の費用などについては、添付する見積書と照合できるようにしてください。</t>
    </r>
    <rPh sb="0" eb="2">
      <t>ガッチク</t>
    </rPh>
    <rPh sb="3" eb="5">
      <t>ヘイセツ</t>
    </rPh>
    <rPh sb="5" eb="7">
      <t>シセツ</t>
    </rPh>
    <rPh sb="10" eb="12">
      <t>バアイ</t>
    </rPh>
    <rPh sb="14" eb="16">
      <t>テキセツ</t>
    </rPh>
    <rPh sb="17" eb="19">
      <t>アンブン</t>
    </rPh>
    <rPh sb="20" eb="21">
      <t>オコナ</t>
    </rPh>
    <rPh sb="25" eb="27">
      <t>メンセキ</t>
    </rPh>
    <rPh sb="27" eb="29">
      <t>アンブン</t>
    </rPh>
    <rPh sb="29" eb="30">
      <t>トウ</t>
    </rPh>
    <rPh sb="31" eb="33">
      <t>コンキョ</t>
    </rPh>
    <rPh sb="33" eb="35">
      <t>シリョウ</t>
    </rPh>
    <rPh sb="36" eb="38">
      <t>テンプ</t>
    </rPh>
    <phoneticPr fontId="2"/>
  </si>
  <si>
    <t>※　国補助金（次世代育成支援対策施設整備交付金）の対象経費と、単市補助金の対象経費は重複しないこと。</t>
    <rPh sb="2" eb="3">
      <t>クニ</t>
    </rPh>
    <rPh sb="3" eb="6">
      <t>ホジョキン</t>
    </rPh>
    <rPh sb="7" eb="10">
      <t>ジセダイ</t>
    </rPh>
    <rPh sb="10" eb="12">
      <t>イクセイ</t>
    </rPh>
    <rPh sb="12" eb="14">
      <t>シエン</t>
    </rPh>
    <rPh sb="14" eb="16">
      <t>タイサク</t>
    </rPh>
    <rPh sb="16" eb="18">
      <t>シセツ</t>
    </rPh>
    <rPh sb="18" eb="20">
      <t>セイビ</t>
    </rPh>
    <rPh sb="20" eb="23">
      <t>コウフキン</t>
    </rPh>
    <rPh sb="25" eb="27">
      <t>タイショウ</t>
    </rPh>
    <rPh sb="27" eb="29">
      <t>ケイヒ</t>
    </rPh>
    <rPh sb="31" eb="32">
      <t>タン</t>
    </rPh>
    <rPh sb="32" eb="33">
      <t>シ</t>
    </rPh>
    <rPh sb="33" eb="36">
      <t>ホジョキン</t>
    </rPh>
    <rPh sb="37" eb="39">
      <t>タイショウ</t>
    </rPh>
    <rPh sb="39" eb="41">
      <t>ケイヒ</t>
    </rPh>
    <rPh sb="42" eb="44">
      <t>チョウフク</t>
    </rPh>
    <phoneticPr fontId="2"/>
  </si>
  <si>
    <t>施設長の経歴書</t>
    <rPh sb="0" eb="2">
      <t>シセツ</t>
    </rPh>
    <rPh sb="2" eb="3">
      <t>ナガ</t>
    </rPh>
    <rPh sb="4" eb="7">
      <t>ケイレキショ</t>
    </rPh>
    <phoneticPr fontId="2"/>
  </si>
  <si>
    <r>
      <t>　　□施設長の</t>
    </r>
    <r>
      <rPr>
        <sz val="11"/>
        <rFont val="ＭＳ Ｐゴシック"/>
        <family val="3"/>
        <charset val="128"/>
      </rPr>
      <t>経歴書　　　</t>
    </r>
    <rPh sb="3" eb="5">
      <t>シセツ</t>
    </rPh>
    <rPh sb="5" eb="6">
      <t>ナガ</t>
    </rPh>
    <rPh sb="7" eb="10">
      <t>ケイレキショ</t>
    </rPh>
    <phoneticPr fontId="2"/>
  </si>
  <si>
    <r>
      <t>○　施設長の氏名、資格、</t>
    </r>
    <r>
      <rPr>
        <sz val="11"/>
        <rFont val="ＭＳ Ｐゴシック"/>
        <family val="3"/>
        <charset val="128"/>
      </rPr>
      <t>母子生活支援施設従事年数、略歴等</t>
    </r>
    <rPh sb="2" eb="4">
      <t>シセツ</t>
    </rPh>
    <rPh sb="4" eb="5">
      <t>チョウ</t>
    </rPh>
    <rPh sb="6" eb="8">
      <t>シメイ</t>
    </rPh>
    <rPh sb="9" eb="11">
      <t>シカク</t>
    </rPh>
    <rPh sb="12" eb="14">
      <t>ボシ</t>
    </rPh>
    <rPh sb="14" eb="16">
      <t>セイカツ</t>
    </rPh>
    <rPh sb="16" eb="18">
      <t>シエン</t>
    </rPh>
    <rPh sb="18" eb="20">
      <t>シセツ</t>
    </rPh>
    <rPh sb="20" eb="22">
      <t>ジュウジ</t>
    </rPh>
    <rPh sb="22" eb="24">
      <t>ネンスウ</t>
    </rPh>
    <rPh sb="25" eb="26">
      <t>リャク</t>
    </rPh>
    <rPh sb="26" eb="27">
      <t>レキ</t>
    </rPh>
    <rPh sb="27" eb="28">
      <t>トウ</t>
    </rPh>
    <phoneticPr fontId="2"/>
  </si>
  <si>
    <t>児童心理治療施設・乳児院</t>
    <rPh sb="6" eb="8">
      <t>シセツ</t>
    </rPh>
    <rPh sb="9" eb="11">
      <t>ニュウジ</t>
    </rPh>
    <rPh sb="11" eb="12">
      <t>イン</t>
    </rPh>
    <phoneticPr fontId="150"/>
  </si>
  <si>
    <t>児童心理治療施設・児童家庭支援センター・母子生活支援施設</t>
    <rPh sb="6" eb="8">
      <t>シセツ</t>
    </rPh>
    <rPh sb="9" eb="11">
      <t>ジドウ</t>
    </rPh>
    <rPh sb="11" eb="13">
      <t>カテイ</t>
    </rPh>
    <rPh sb="13" eb="15">
      <t>シエン</t>
    </rPh>
    <rPh sb="20" eb="22">
      <t>ボシ</t>
    </rPh>
    <rPh sb="22" eb="24">
      <t>セイカツ</t>
    </rPh>
    <rPh sb="24" eb="26">
      <t>シエン</t>
    </rPh>
    <rPh sb="26" eb="28">
      <t>シセツ</t>
    </rPh>
    <phoneticPr fontId="150"/>
  </si>
  <si>
    <t>想定する世帯数及び職員数は「人員に関する最低基準を満たす根拠資料」と合致させてください。</t>
    <rPh sb="0" eb="2">
      <t>ソウテイ</t>
    </rPh>
    <rPh sb="4" eb="7">
      <t>セタイスウ</t>
    </rPh>
    <rPh sb="7" eb="8">
      <t>オヨ</t>
    </rPh>
    <rPh sb="9" eb="11">
      <t>ショクイン</t>
    </rPh>
    <rPh sb="11" eb="12">
      <t>スウ</t>
    </rPh>
    <rPh sb="34" eb="36">
      <t>ガッチ</t>
    </rPh>
    <phoneticPr fontId="2"/>
  </si>
  <si>
    <t>想定する世帯数及び職員数は「事業の収支予想表（整備後３年間以上）」と合致させてください。</t>
    <rPh sb="4" eb="7">
      <t>セタイスウ</t>
    </rPh>
    <phoneticPr fontId="2"/>
  </si>
  <si>
    <t>その他</t>
    <rPh sb="2" eb="3">
      <t>タ</t>
    </rPh>
    <phoneticPr fontId="2"/>
  </si>
  <si>
    <t>施設長等の資格証の写し</t>
    <rPh sb="0" eb="2">
      <t>シセツ</t>
    </rPh>
    <rPh sb="2" eb="3">
      <t>ナガ</t>
    </rPh>
    <rPh sb="3" eb="4">
      <t>トウ</t>
    </rPh>
    <rPh sb="5" eb="8">
      <t>シカクショウ</t>
    </rPh>
    <rPh sb="9" eb="10">
      <t>ウツ</t>
    </rPh>
    <phoneticPr fontId="2"/>
  </si>
  <si>
    <t>部屋別面積表（施工面積調書）</t>
    <rPh sb="0" eb="2">
      <t>ヘヤ</t>
    </rPh>
    <rPh sb="2" eb="3">
      <t>ベツ</t>
    </rPh>
    <rPh sb="3" eb="5">
      <t>メンセキ</t>
    </rPh>
    <rPh sb="5" eb="6">
      <t>ヒョウ</t>
    </rPh>
    <rPh sb="7" eb="9">
      <t>セコウ</t>
    </rPh>
    <rPh sb="9" eb="11">
      <t>メンセキ</t>
    </rPh>
    <rPh sb="11" eb="13">
      <t>チョウショ</t>
    </rPh>
    <phoneticPr fontId="2"/>
  </si>
  <si>
    <t>階</t>
    <rPh sb="0" eb="1">
      <t>カイ</t>
    </rPh>
    <phoneticPr fontId="2"/>
  </si>
  <si>
    <t>室名</t>
    <rPh sb="0" eb="1">
      <t>シツ</t>
    </rPh>
    <rPh sb="1" eb="2">
      <t>メイ</t>
    </rPh>
    <phoneticPr fontId="2"/>
  </si>
  <si>
    <t>対象外部分</t>
    <rPh sb="0" eb="2">
      <t>タイショウ</t>
    </rPh>
    <rPh sb="2" eb="3">
      <t>ガイ</t>
    </rPh>
    <rPh sb="3" eb="5">
      <t>ブブン</t>
    </rPh>
    <phoneticPr fontId="2"/>
  </si>
  <si>
    <t>共用部分</t>
    <rPh sb="0" eb="2">
      <t>キョウヨウ</t>
    </rPh>
    <rPh sb="2" eb="4">
      <t>ブブン</t>
    </rPh>
    <phoneticPr fontId="2"/>
  </si>
  <si>
    <t>空調設備</t>
    <rPh sb="0" eb="4">
      <t>クウチョウセツビ</t>
    </rPh>
    <phoneticPr fontId="2"/>
  </si>
  <si>
    <t>〃(対象外)</t>
    <rPh sb="2" eb="5">
      <t>タイショウガイ</t>
    </rPh>
    <phoneticPr fontId="2"/>
  </si>
  <si>
    <t>〃(共用)</t>
    <rPh sb="2" eb="4">
      <t>キョウヨウ</t>
    </rPh>
    <phoneticPr fontId="2"/>
  </si>
  <si>
    <t>ｽﾌﾟﾘﾝｸﾗｰ設備</t>
    <rPh sb="8" eb="10">
      <t>セツビ</t>
    </rPh>
    <phoneticPr fontId="2"/>
  </si>
  <si>
    <t>小計</t>
    <rPh sb="0" eb="2">
      <t>ショウケイ</t>
    </rPh>
    <phoneticPr fontId="2"/>
  </si>
  <si>
    <t>※行等が不足する場合，適宜追加すること</t>
    <rPh sb="1" eb="2">
      <t>ギョウ</t>
    </rPh>
    <rPh sb="2" eb="3">
      <t>ナド</t>
    </rPh>
    <rPh sb="4" eb="6">
      <t>フソク</t>
    </rPh>
    <rPh sb="8" eb="10">
      <t>バアイ</t>
    </rPh>
    <rPh sb="11" eb="13">
      <t>テキギ</t>
    </rPh>
    <rPh sb="13" eb="15">
      <t>ツイカ</t>
    </rPh>
    <phoneticPr fontId="2"/>
  </si>
  <si>
    <t>※スプリンクラーの整備を行わない場合，空調設備関係欄，スプリンクラー設備欄の記載は不要</t>
    <rPh sb="9" eb="11">
      <t>セイビ</t>
    </rPh>
    <rPh sb="12" eb="13">
      <t>オコナ</t>
    </rPh>
    <rPh sb="16" eb="18">
      <t>バアイ</t>
    </rPh>
    <rPh sb="19" eb="21">
      <t>クウチョウ</t>
    </rPh>
    <rPh sb="21" eb="23">
      <t>セツビ</t>
    </rPh>
    <rPh sb="23" eb="25">
      <t>カンケイ</t>
    </rPh>
    <rPh sb="25" eb="26">
      <t>ラン</t>
    </rPh>
    <rPh sb="34" eb="36">
      <t>セツビ</t>
    </rPh>
    <rPh sb="36" eb="37">
      <t>ラン</t>
    </rPh>
    <rPh sb="38" eb="40">
      <t>キサイ</t>
    </rPh>
    <rPh sb="41" eb="43">
      <t>フヨウ</t>
    </rPh>
    <phoneticPr fontId="2"/>
  </si>
  <si>
    <t>開発指導課との開発許可等に関する協議結果　★</t>
    <rPh sb="0" eb="2">
      <t>カイハツ</t>
    </rPh>
    <rPh sb="2" eb="5">
      <t>シドウカ</t>
    </rPh>
    <rPh sb="7" eb="9">
      <t>カイハツ</t>
    </rPh>
    <rPh sb="9" eb="11">
      <t>キョカ</t>
    </rPh>
    <rPh sb="11" eb="12">
      <t>トウ</t>
    </rPh>
    <rPh sb="13" eb="14">
      <t>カン</t>
    </rPh>
    <rPh sb="16" eb="18">
      <t>キョウギ</t>
    </rPh>
    <rPh sb="18" eb="20">
      <t>ケッカ</t>
    </rPh>
    <phoneticPr fontId="2"/>
  </si>
  <si>
    <t>都市計画課との立地適正化計画等についての協議結果　★</t>
    <rPh sb="0" eb="2">
      <t>トシ</t>
    </rPh>
    <rPh sb="2" eb="4">
      <t>ケイカク</t>
    </rPh>
    <rPh sb="4" eb="5">
      <t>カ</t>
    </rPh>
    <rPh sb="7" eb="9">
      <t>リッチ</t>
    </rPh>
    <rPh sb="9" eb="12">
      <t>テキセイカ</t>
    </rPh>
    <rPh sb="12" eb="14">
      <t>ケイカク</t>
    </rPh>
    <rPh sb="14" eb="15">
      <t>トウ</t>
    </rPh>
    <rPh sb="20" eb="22">
      <t>キョウギ</t>
    </rPh>
    <rPh sb="22" eb="24">
      <t>ケッカ</t>
    </rPh>
    <phoneticPr fontId="2"/>
  </si>
  <si>
    <t>（社会福祉士等の資格がある場合）資格証と経歴書を添付してください。
（社会福祉士等の資格がない場合）経歴書を添付してください。
※法令で定める研修の修了書の写しを添付してください。</t>
    <rPh sb="1" eb="3">
      <t>シャカイ</t>
    </rPh>
    <rPh sb="3" eb="6">
      <t>フクシシ</t>
    </rPh>
    <rPh sb="6" eb="7">
      <t>ナド</t>
    </rPh>
    <rPh sb="8" eb="10">
      <t>シカク</t>
    </rPh>
    <rPh sb="13" eb="15">
      <t>バアイ</t>
    </rPh>
    <rPh sb="16" eb="18">
      <t>シカク</t>
    </rPh>
    <rPh sb="18" eb="19">
      <t>ショウ</t>
    </rPh>
    <rPh sb="20" eb="22">
      <t>ケイレキ</t>
    </rPh>
    <rPh sb="24" eb="26">
      <t>テンプ</t>
    </rPh>
    <rPh sb="35" eb="37">
      <t>シャカイ</t>
    </rPh>
    <rPh sb="37" eb="40">
      <t>フクシシ</t>
    </rPh>
    <rPh sb="40" eb="41">
      <t>ナド</t>
    </rPh>
    <rPh sb="42" eb="44">
      <t>シカク</t>
    </rPh>
    <rPh sb="47" eb="49">
      <t>バアイ</t>
    </rPh>
    <rPh sb="50" eb="53">
      <t>ケイレキショ</t>
    </rPh>
    <rPh sb="54" eb="56">
      <t>テンプ</t>
    </rPh>
    <rPh sb="65" eb="67">
      <t>ホウレイ</t>
    </rPh>
    <rPh sb="68" eb="69">
      <t>サダ</t>
    </rPh>
    <rPh sb="71" eb="73">
      <t>ケンシュウ</t>
    </rPh>
    <rPh sb="74" eb="77">
      <t>シュウリョウショ</t>
    </rPh>
    <rPh sb="78" eb="79">
      <t>ウツ</t>
    </rPh>
    <rPh sb="81" eb="83">
      <t>テンプ</t>
    </rPh>
    <phoneticPr fontId="2"/>
  </si>
  <si>
    <r>
      <t xml:space="preserve">    □開発指導課との開発許可</t>
    </r>
    <r>
      <rPr>
        <sz val="11"/>
        <rFont val="ＭＳ Ｐゴシック"/>
        <family val="3"/>
        <charset val="128"/>
      </rPr>
      <t>等に関する協議結果</t>
    </r>
    <rPh sb="5" eb="7">
      <t>カイハツ</t>
    </rPh>
    <rPh sb="7" eb="10">
      <t>シドウカ</t>
    </rPh>
    <rPh sb="12" eb="14">
      <t>カイハツ</t>
    </rPh>
    <rPh sb="14" eb="16">
      <t>キョカ</t>
    </rPh>
    <rPh sb="16" eb="17">
      <t>トウ</t>
    </rPh>
    <rPh sb="18" eb="19">
      <t>カン</t>
    </rPh>
    <rPh sb="21" eb="23">
      <t>キョウギ</t>
    </rPh>
    <rPh sb="23" eb="25">
      <t>ケッカ</t>
    </rPh>
    <phoneticPr fontId="2"/>
  </si>
  <si>
    <r>
      <t xml:space="preserve">  　□浸水対策室との</t>
    </r>
    <r>
      <rPr>
        <sz val="11"/>
        <rFont val="ＭＳ Ｐゴシック"/>
        <family val="3"/>
        <charset val="128"/>
      </rPr>
      <t>雨水流出抑制施設設置についての協議結果</t>
    </r>
    <rPh sb="13" eb="15">
      <t>リュウシュツ</t>
    </rPh>
    <rPh sb="17" eb="19">
      <t>シセツ</t>
    </rPh>
    <rPh sb="19" eb="21">
      <t>セッチ</t>
    </rPh>
    <rPh sb="28" eb="30">
      <t>ケッカ</t>
    </rPh>
    <phoneticPr fontId="2"/>
  </si>
  <si>
    <r>
      <t>　　□都市計画課との立地適正化計画</t>
    </r>
    <r>
      <rPr>
        <sz val="11"/>
        <rFont val="ＭＳ Ｐゴシック"/>
        <family val="3"/>
        <charset val="128"/>
      </rPr>
      <t>等についての協議結果</t>
    </r>
    <rPh sb="3" eb="5">
      <t>トシ</t>
    </rPh>
    <rPh sb="5" eb="7">
      <t>ケイカク</t>
    </rPh>
    <rPh sb="7" eb="8">
      <t>カ</t>
    </rPh>
    <rPh sb="10" eb="12">
      <t>リッチ</t>
    </rPh>
    <rPh sb="12" eb="15">
      <t>テキセイカ</t>
    </rPh>
    <rPh sb="15" eb="17">
      <t>ケイカク</t>
    </rPh>
    <rPh sb="17" eb="18">
      <t>トウ</t>
    </rPh>
    <rPh sb="23" eb="25">
      <t>キョウギ</t>
    </rPh>
    <rPh sb="25" eb="27">
      <t>ケッカ</t>
    </rPh>
    <phoneticPr fontId="2"/>
  </si>
  <si>
    <t>進捗率（Ｒ８年度）</t>
    <rPh sb="0" eb="2">
      <t>シンチョク</t>
    </rPh>
    <rPh sb="2" eb="3">
      <t>リツ</t>
    </rPh>
    <rPh sb="6" eb="8">
      <t>ネンド</t>
    </rPh>
    <rPh sb="8" eb="9">
      <t>ドメ</t>
    </rPh>
    <phoneticPr fontId="2"/>
  </si>
  <si>
    <t>　　　　 （Ｒ９年度）</t>
    <rPh sb="8" eb="10">
      <t>ネンド</t>
    </rPh>
    <rPh sb="10" eb="11">
      <t>ドメ</t>
    </rPh>
    <phoneticPr fontId="2"/>
  </si>
  <si>
    <t>平面図（③に対応する面積及び１室当たり世帯数、部屋の名称を記載したもの。冷暖房、スプリンクラーがある場合は、対象エリアを網掛（色塗）した平面図も添付すること。）</t>
    <rPh sb="0" eb="3">
      <t>ヘイメンズ</t>
    </rPh>
    <rPh sb="12" eb="13">
      <t>オヨ</t>
    </rPh>
    <rPh sb="15" eb="16">
      <t>シツ</t>
    </rPh>
    <rPh sb="16" eb="17">
      <t>ア</t>
    </rPh>
    <rPh sb="19" eb="22">
      <t>セタイスウ</t>
    </rPh>
    <rPh sb="23" eb="25">
      <t>ヘヤ</t>
    </rPh>
    <rPh sb="26" eb="28">
      <t>メイショウ</t>
    </rPh>
    <phoneticPr fontId="2"/>
  </si>
  <si>
    <t>心理療法担当職員・母子支援員・少年を指導する職員の資格証等の写しを添付してください。</t>
    <rPh sb="15" eb="17">
      <t>ショウネン</t>
    </rPh>
    <rPh sb="18" eb="20">
      <t>シドウ</t>
    </rPh>
    <rPh sb="22" eb="24">
      <t>ショクイン</t>
    </rPh>
    <rPh sb="28" eb="29">
      <t>トウ</t>
    </rPh>
    <rPh sb="30" eb="31">
      <t>ウツ</t>
    </rPh>
    <rPh sb="33" eb="35">
      <t>テンプ</t>
    </rPh>
    <phoneticPr fontId="2"/>
  </si>
  <si>
    <t>②ケ</t>
    <phoneticPr fontId="2"/>
  </si>
  <si>
    <t>　　□施設長等の資格証の写し　</t>
    <rPh sb="3" eb="5">
      <t>シセツ</t>
    </rPh>
    <rPh sb="5" eb="6">
      <t>ナガ</t>
    </rPh>
    <rPh sb="6" eb="7">
      <t>トウ</t>
    </rPh>
    <rPh sb="8" eb="10">
      <t>シカク</t>
    </rPh>
    <rPh sb="10" eb="11">
      <t>アカシ</t>
    </rPh>
    <rPh sb="12" eb="13">
      <t>ウツ</t>
    </rPh>
    <phoneticPr fontId="2"/>
  </si>
  <si>
    <t>添付書類　（添付した書類について、□欄にチェックを入れること）</t>
    <rPh sb="0" eb="2">
      <t>テンプ</t>
    </rPh>
    <phoneticPr fontId="2"/>
  </si>
  <si>
    <t>添付書類　（添付した書類について、□欄にチェックを入れること）</t>
    <phoneticPr fontId="2"/>
  </si>
  <si>
    <t>添付書類　（添付した書類について、□欄にチェックを入れること）</t>
    <phoneticPr fontId="2"/>
  </si>
  <si>
    <t>・市補助金（単市補助金を含む）</t>
    <rPh sb="1" eb="2">
      <t>シ</t>
    </rPh>
    <rPh sb="2" eb="5">
      <t>ホジョキン</t>
    </rPh>
    <rPh sb="6" eb="7">
      <t>タン</t>
    </rPh>
    <rPh sb="7" eb="8">
      <t>シ</t>
    </rPh>
    <rPh sb="8" eb="11">
      <t>ホジョキン</t>
    </rPh>
    <rPh sb="12" eb="13">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</si>
</sst>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76" formatCode="#,##0_ "/>
    <numFmt numFmtId="177" formatCode="#,##0_);[Red]\(#,##0\)"/>
    <numFmt numFmtId="178" formatCode="#,##0.00_);[Red]\(#,##0.00\)"/>
    <numFmt numFmtId="179" formatCode="#,##0.00_ "/>
    <numFmt numFmtId="180" formatCode="0_ "/>
    <numFmt numFmtId="181" formatCode="0.0%"/>
    <numFmt numFmtId="182" formatCode="#,###&quot;円&quot;"/>
    <numFmt numFmtId="183" formatCode="0.0000"/>
    <numFmt numFmtId="184" formatCode="0&quot;年度&quot;"/>
    <numFmt numFmtId="185" formatCode="0.000%"/>
    <numFmt numFmtId="186" formatCode="0.000_ "/>
    <numFmt numFmtId="187" formatCode="#,##0.000"/>
    <numFmt numFmtId="188" formatCode="0.00&quot; ㎡&quot;"/>
    <numFmt numFmtId="189" formatCode="0&quot; 人&quot;"/>
    <numFmt numFmtId="190" formatCode="#,##0.000;[Red]\-#,##0.000"/>
    <numFmt numFmtId="191" formatCode="yyyy&quot;年&quot;m&quot;月&quot;;@"/>
    <numFmt numFmtId="192" formatCode="0&quot;㎡&quot;"/>
    <numFmt numFmtId="193" formatCode="0&quot;人&quot;"/>
    <numFmt numFmtId="194" formatCode="&quot;(&quot;0&quot;人)&quot;"/>
    <numFmt numFmtId="195" formatCode="&quot;(&quot;0&quot;%)&quot;"/>
    <numFmt numFmtId="196" formatCode="#,##0;&quot;▲ &quot;#,##0"/>
  </numFmts>
  <fonts count="160">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6"/>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9"/>
      <color indexed="81"/>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6"/>
      <name val="ＭＳ 明朝"/>
      <family val="1"/>
      <charset val="128"/>
    </font>
    <font>
      <sz val="10"/>
      <name val="ＭＳ 明朝"/>
      <family val="1"/>
      <charset val="128"/>
    </font>
    <font>
      <sz val="9"/>
      <name val="ＭＳ 明朝"/>
      <family val="1"/>
      <charset val="128"/>
    </font>
    <font>
      <sz val="8"/>
      <name val="ＭＳ 明朝"/>
      <family val="1"/>
      <charset val="128"/>
    </font>
    <font>
      <b/>
      <sz val="18"/>
      <color indexed="10"/>
      <name val="ＭＳ Ｐ明朝"/>
      <family val="1"/>
      <charset val="128"/>
    </font>
    <font>
      <b/>
      <sz val="11"/>
      <name val="ＭＳ 明朝"/>
      <family val="1"/>
      <charset val="128"/>
    </font>
    <font>
      <sz val="9"/>
      <name val="ＭＳ Ｐ明朝"/>
      <family val="1"/>
      <charset val="128"/>
    </font>
    <font>
      <sz val="11"/>
      <name val="ＭＳ Ｐゴシック"/>
      <family val="3"/>
      <charset val="128"/>
    </font>
    <font>
      <sz val="11"/>
      <color indexed="8"/>
      <name val="ＭＳ Ｐゴシック"/>
      <family val="3"/>
      <charset val="128"/>
    </font>
    <font>
      <sz val="10.5"/>
      <name val="ＭＳ Ｐゴシック"/>
      <family val="3"/>
      <charset val="128"/>
    </font>
    <font>
      <b/>
      <sz val="14"/>
      <name val="ＭＳ 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10"/>
      <name val="ＭＳ Ｐ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明朝"/>
      <family val="1"/>
      <charset val="128"/>
    </font>
    <font>
      <b/>
      <sz val="12"/>
      <name val="ＭＳ 明朝"/>
      <family val="1"/>
      <charset val="128"/>
    </font>
    <font>
      <sz val="12"/>
      <name val="ＭＳ 明朝"/>
      <family val="1"/>
      <charset val="128"/>
    </font>
    <font>
      <b/>
      <sz val="11"/>
      <name val="ＭＳ ゴシック"/>
      <family val="3"/>
      <charset val="128"/>
    </font>
    <font>
      <sz val="10"/>
      <color indexed="8"/>
      <name val="ＭＳ Ｐゴシック"/>
      <family val="3"/>
      <charset val="128"/>
    </font>
    <font>
      <sz val="11"/>
      <color indexed="8"/>
      <name val="ＭＳ Ｐ明朝"/>
      <family val="1"/>
      <charset val="128"/>
    </font>
    <font>
      <sz val="18"/>
      <name val="ＭＳ Ｐゴシック"/>
      <family val="3"/>
      <charset val="128"/>
    </font>
    <font>
      <sz val="16"/>
      <name val="ＭＳ 明朝"/>
      <family val="1"/>
      <charset val="128"/>
    </font>
    <font>
      <sz val="10.5"/>
      <name val="ＭＳ 明朝"/>
      <family val="1"/>
      <charset val="128"/>
    </font>
    <font>
      <b/>
      <u/>
      <sz val="10.5"/>
      <name val="ＭＳ 明朝"/>
      <family val="1"/>
      <charset val="128"/>
    </font>
    <font>
      <sz val="9"/>
      <color indexed="10"/>
      <name val="ＭＳ Ｐ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b/>
      <sz val="10.5"/>
      <color indexed="36"/>
      <name val="ＭＳ Ｐ明朝"/>
      <family val="1"/>
      <charset val="128"/>
    </font>
    <font>
      <u/>
      <sz val="11"/>
      <name val="ＭＳ 明朝"/>
      <family val="1"/>
      <charset val="128"/>
    </font>
    <font>
      <sz val="11"/>
      <color indexed="12"/>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b/>
      <sz val="11"/>
      <color rgb="FF7030A0"/>
      <name val="ＭＳ Ｐゴシック"/>
      <family val="3"/>
      <charset val="128"/>
    </font>
    <font>
      <sz val="11"/>
      <color theme="1"/>
      <name val="ＭＳ Ｐ明朝"/>
      <family val="1"/>
      <charset val="128"/>
    </font>
    <font>
      <sz val="11"/>
      <color theme="1"/>
      <name val="ＭＳ Ｐゴシック"/>
      <family val="3"/>
      <charset val="128"/>
      <scheme val="minor"/>
    </font>
    <font>
      <sz val="11"/>
      <color theme="1"/>
      <name val="ＭＳ Ｐゴシック"/>
      <family val="3"/>
      <charset val="128"/>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9"/>
      <color theme="1"/>
      <name val="ＭＳ 明朝"/>
      <family val="1"/>
      <charset val="128"/>
    </font>
    <font>
      <sz val="14"/>
      <name val="ＭＳ ゴシック"/>
      <family val="3"/>
      <charset val="128"/>
    </font>
    <font>
      <sz val="18"/>
      <name val="ＭＳ Ｐ明朝"/>
      <family val="1"/>
      <charset val="128"/>
    </font>
    <font>
      <b/>
      <sz val="16"/>
      <name val="ＭＳ Ｐ明朝"/>
      <family val="1"/>
      <charset val="128"/>
    </font>
    <font>
      <b/>
      <sz val="16"/>
      <color rgb="FF0070C0"/>
      <name val="ＭＳ Ｐ明朝"/>
      <family val="1"/>
      <charset val="128"/>
    </font>
    <font>
      <sz val="16"/>
      <name val="HGPｺﾞｼｯｸE"/>
      <family val="3"/>
      <charset val="128"/>
    </font>
    <font>
      <sz val="11"/>
      <color indexed="12"/>
      <name val="ＭＳ Ｐ明朝"/>
      <family val="1"/>
      <charset val="128"/>
    </font>
    <font>
      <b/>
      <sz val="14"/>
      <color theme="1"/>
      <name val="ＭＳ ゴシック"/>
      <family val="3"/>
      <charset val="128"/>
    </font>
    <font>
      <sz val="10"/>
      <color theme="1"/>
      <name val="ＭＳ Ｐゴシック"/>
      <family val="3"/>
      <charset val="128"/>
    </font>
    <font>
      <sz val="11"/>
      <color theme="1"/>
      <name val="ＭＳ ゴシック"/>
      <family val="3"/>
      <charset val="128"/>
    </font>
    <font>
      <b/>
      <sz val="11"/>
      <color theme="1"/>
      <name val="ＭＳ 明朝"/>
      <family val="1"/>
      <charset val="128"/>
    </font>
    <font>
      <sz val="11"/>
      <color rgb="FFFF0000"/>
      <name val="ＭＳ Ｐ明朝"/>
      <family val="1"/>
      <charset val="128"/>
    </font>
    <font>
      <sz val="11"/>
      <color rgb="FF0070C0"/>
      <name val="ＭＳ 明朝"/>
      <family val="1"/>
      <charset val="128"/>
    </font>
    <font>
      <u/>
      <sz val="11"/>
      <color theme="10"/>
      <name val="ＭＳ Ｐゴシック"/>
      <family val="3"/>
      <charset val="128"/>
    </font>
    <font>
      <b/>
      <sz val="9"/>
      <name val="ＭＳ ゴシック"/>
      <family val="3"/>
      <charset val="128"/>
    </font>
    <font>
      <b/>
      <sz val="9"/>
      <color indexed="10"/>
      <name val="ＭＳ 明朝"/>
      <family val="1"/>
      <charset val="128"/>
    </font>
    <font>
      <sz val="9"/>
      <color rgb="FF0070C0"/>
      <name val="ＭＳ 明朝"/>
      <family val="1"/>
      <charset val="128"/>
    </font>
    <font>
      <sz val="9"/>
      <color rgb="FFFF0000"/>
      <name val="ＭＳ 明朝"/>
      <family val="1"/>
      <charset val="128"/>
    </font>
    <font>
      <b/>
      <sz val="9"/>
      <color theme="0" tint="-0.249977111117893"/>
      <name val="ＭＳ 明朝"/>
      <family val="1"/>
      <charset val="128"/>
    </font>
    <font>
      <sz val="9"/>
      <color indexed="12"/>
      <name val="ＭＳ 明朝"/>
      <family val="1"/>
      <charset val="128"/>
    </font>
    <font>
      <sz val="9"/>
      <color indexed="10"/>
      <name val="ＭＳ 明朝"/>
      <family val="1"/>
      <charset val="128"/>
    </font>
    <font>
      <sz val="9"/>
      <color rgb="FF00B050"/>
      <name val="ＭＳ 明朝"/>
      <family val="1"/>
      <charset val="128"/>
    </font>
    <font>
      <sz val="11"/>
      <color indexed="17"/>
      <name val="ＭＳ ゴシック"/>
      <family val="3"/>
      <charset val="128"/>
    </font>
    <font>
      <sz val="11"/>
      <color indexed="10"/>
      <name val="ＭＳ ゴシック"/>
      <family val="3"/>
      <charset val="128"/>
    </font>
    <font>
      <sz val="10"/>
      <color indexed="12"/>
      <name val="ＭＳ 明朝"/>
      <family val="1"/>
      <charset val="128"/>
    </font>
    <font>
      <sz val="11"/>
      <color theme="0" tint="-0.34998626667073579"/>
      <name val="ＭＳ Ｐゴシック"/>
      <family val="3"/>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b/>
      <sz val="9"/>
      <color indexed="81"/>
      <name val="MS P ゴシック"/>
      <family val="3"/>
      <charset val="128"/>
    </font>
    <font>
      <sz val="9"/>
      <color indexed="81"/>
      <name val="MS P ゴシック"/>
      <family val="3"/>
      <charset val="128"/>
    </font>
    <font>
      <strike/>
      <sz val="10"/>
      <name val="ＭＳ Ｐゴシック"/>
      <family val="3"/>
      <charset val="128"/>
    </font>
    <font>
      <sz val="8"/>
      <name val="ＭＳ Ｐゴシック"/>
      <family val="3"/>
      <charset val="128"/>
    </font>
    <font>
      <b/>
      <sz val="12"/>
      <name val="ＭＳ Ｐゴシック"/>
      <family val="3"/>
      <charset val="128"/>
    </font>
    <font>
      <sz val="6"/>
      <name val="ＭＳ ゴシック"/>
      <family val="3"/>
      <charset val="128"/>
    </font>
    <font>
      <b/>
      <sz val="6"/>
      <name val="ＭＳ ゴシック"/>
      <family val="3"/>
      <charset val="128"/>
    </font>
    <font>
      <sz val="9"/>
      <color theme="1"/>
      <name val="ＭＳ ゴシック"/>
      <family val="3"/>
      <charset val="128"/>
    </font>
    <font>
      <sz val="16"/>
      <name val="ＭＳ ゴシック"/>
      <family val="3"/>
      <charset val="128"/>
    </font>
    <font>
      <sz val="14"/>
      <color rgb="FFFF0000"/>
      <name val="ＭＳ Ｐ明朝"/>
      <family val="1"/>
      <charset val="128"/>
    </font>
    <font>
      <b/>
      <sz val="12"/>
      <name val="ＭＳ ゴシック"/>
      <family val="3"/>
      <charset val="128"/>
    </font>
    <font>
      <strike/>
      <sz val="11"/>
      <name val="ＭＳ Ｐゴシック"/>
      <family val="3"/>
      <charset val="128"/>
    </font>
    <font>
      <b/>
      <sz val="10"/>
      <name val="ＭＳ Ｐゴシック"/>
      <family val="3"/>
      <charset val="128"/>
    </font>
    <font>
      <sz val="11"/>
      <color rgb="FFFF0000"/>
      <name val="ＭＳ Ｐゴシック"/>
      <family val="3"/>
      <charset val="128"/>
    </font>
    <font>
      <sz val="8"/>
      <color rgb="FFFF0000"/>
      <name val="ＭＳ ゴシック"/>
      <family val="3"/>
      <charset val="128"/>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65"/>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FF99"/>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FFCCFF"/>
        <bgColor indexed="64"/>
      </patternFill>
    </fill>
    <fill>
      <patternFill patternType="solid">
        <fgColor theme="9" tint="0.39997558519241921"/>
        <bgColor indexed="64"/>
      </patternFill>
    </fill>
    <fill>
      <patternFill patternType="solid">
        <fgColor rgb="FFCCFFCC"/>
        <bgColor indexed="64"/>
      </patternFill>
    </fill>
    <fill>
      <patternFill patternType="solid">
        <fgColor indexed="42"/>
        <bgColor indexed="64"/>
      </patternFill>
    </fill>
    <fill>
      <patternFill patternType="solid">
        <fgColor theme="0"/>
        <bgColor indexed="64"/>
      </patternFill>
    </fill>
    <fill>
      <patternFill patternType="solid">
        <fgColor rgb="FFFFFFCC"/>
        <bgColor indexed="64"/>
      </patternFill>
    </fill>
  </fills>
  <borders count="3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style="medium">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bottom style="double">
        <color indexed="64"/>
      </bottom>
      <diagonal/>
    </border>
    <border>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style="double">
        <color indexed="64"/>
      </right>
      <top style="dotted">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tted">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uble">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tted">
        <color indexed="64"/>
      </top>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8"/>
      </bottom>
      <diagonal/>
    </border>
    <border>
      <left style="thin">
        <color indexed="8"/>
      </left>
      <right style="thin">
        <color indexed="8"/>
      </right>
      <top/>
      <bottom/>
      <diagonal/>
    </border>
    <border>
      <left style="thin">
        <color indexed="8"/>
      </left>
      <right style="thin">
        <color indexed="8"/>
      </right>
      <top/>
      <bottom style="dotted">
        <color indexed="8"/>
      </bottom>
      <diagonal/>
    </border>
    <border>
      <left style="thin">
        <color indexed="8"/>
      </left>
      <right style="double">
        <color indexed="8"/>
      </right>
      <top/>
      <bottom/>
      <diagonal/>
    </border>
    <border>
      <left style="thin">
        <color indexed="8"/>
      </left>
      <right style="double">
        <color indexed="8"/>
      </right>
      <top/>
      <bottom style="dotted">
        <color indexed="8"/>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diagonalDown="1">
      <left style="thin">
        <color indexed="8"/>
      </left>
      <right style="thin">
        <color indexed="8"/>
      </right>
      <top/>
      <bottom style="double">
        <color indexed="8"/>
      </bottom>
      <diagonal style="thin">
        <color indexed="8"/>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style="thin">
        <color indexed="8"/>
      </left>
      <right style="double">
        <color indexed="8"/>
      </right>
      <top style="double">
        <color indexed="8"/>
      </top>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double">
        <color indexed="8"/>
      </left>
      <right/>
      <top style="medium">
        <color indexed="8"/>
      </top>
      <bottom style="thin">
        <color indexed="8"/>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medium">
        <color indexed="64"/>
      </left>
      <right/>
      <top/>
      <bottom style="double">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medium">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double">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double">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right style="medium">
        <color indexed="64"/>
      </right>
      <top style="thin">
        <color indexed="64"/>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thin">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dotted">
        <color indexed="64"/>
      </right>
      <top style="medium">
        <color indexed="64"/>
      </top>
      <bottom style="thin">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indexed="64"/>
      </left>
      <right/>
      <top style="thin">
        <color indexed="64"/>
      </top>
      <bottom style="thin">
        <color indexed="64"/>
      </bottom>
      <diagonal/>
    </border>
    <border>
      <left style="dotted">
        <color indexed="64"/>
      </left>
      <right/>
      <top style="thin">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left/>
      <right style="dotted">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diagonalUp="1">
      <left style="dotted">
        <color indexed="64"/>
      </left>
      <right/>
      <top style="thin">
        <color indexed="64"/>
      </top>
      <bottom style="thin">
        <color indexed="64"/>
      </bottom>
      <diagonal style="hair">
        <color indexed="64"/>
      </diagonal>
    </border>
    <border>
      <left style="medium">
        <color indexed="64"/>
      </left>
      <right style="thin">
        <color indexed="64"/>
      </right>
      <top style="thin">
        <color indexed="64"/>
      </top>
      <bottom/>
      <diagonal/>
    </border>
    <border>
      <left style="double">
        <color indexed="64"/>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diagonalUp="1" diagonalDown="1">
      <left style="thin">
        <color indexed="64"/>
      </left>
      <right style="double">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1">
    <xf numFmtId="0" fontId="0" fillId="0" borderId="0">
      <alignment vertical="center"/>
    </xf>
    <xf numFmtId="0" fontId="27" fillId="2"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7" fillId="5" borderId="0" applyNumberFormat="0" applyBorder="0" applyAlignment="0" applyProtection="0">
      <alignment vertical="center"/>
    </xf>
    <xf numFmtId="0" fontId="27"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27" fillId="5" borderId="0" applyNumberFormat="0" applyBorder="0" applyAlignment="0" applyProtection="0">
      <alignment vertical="center"/>
    </xf>
    <xf numFmtId="0" fontId="27" fillId="8" borderId="0" applyNumberFormat="0" applyBorder="0" applyAlignment="0" applyProtection="0">
      <alignment vertical="center"/>
    </xf>
    <xf numFmtId="0" fontId="27" fillId="11" borderId="0" applyNumberFormat="0" applyBorder="0" applyAlignment="0" applyProtection="0">
      <alignment vertical="center"/>
    </xf>
    <xf numFmtId="0" fontId="34" fillId="12"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9" fontId="1" fillId="0" borderId="0" applyFont="0" applyFill="0" applyBorder="0" applyAlignment="0" applyProtection="0">
      <alignment vertical="center"/>
    </xf>
    <xf numFmtId="0" fontId="17"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7" fillId="0" borderId="0" applyFont="0" applyFill="0" applyBorder="0" applyAlignment="0" applyProtection="0">
      <alignment vertical="center"/>
    </xf>
    <xf numFmtId="38" fontId="17" fillId="0" borderId="0" applyFont="0" applyFill="0" applyBorder="0" applyAlignment="0" applyProtection="0"/>
    <xf numFmtId="0" fontId="41" fillId="0" borderId="5" applyNumberFormat="0" applyFill="0" applyAlignment="0" applyProtection="0">
      <alignment vertical="center"/>
    </xf>
    <xf numFmtId="0" fontId="42" fillId="0" borderId="6" applyNumberFormat="0" applyFill="0" applyAlignment="0" applyProtection="0">
      <alignment vertical="center"/>
    </xf>
    <xf numFmtId="0" fontId="43" fillId="0" borderId="7" applyNumberFormat="0" applyFill="0" applyAlignment="0" applyProtection="0">
      <alignment vertical="center"/>
    </xf>
    <xf numFmtId="0" fontId="43" fillId="0" borderId="0" applyNumberFormat="0" applyFill="0" applyBorder="0" applyAlignment="0" applyProtection="0">
      <alignment vertical="center"/>
    </xf>
    <xf numFmtId="0" fontId="44" fillId="0" borderId="8" applyNumberFormat="0" applyFill="0" applyAlignment="0" applyProtection="0">
      <alignment vertical="center"/>
    </xf>
    <xf numFmtId="0" fontId="45" fillId="23" borderId="9" applyNumberFormat="0" applyAlignment="0" applyProtection="0">
      <alignment vertical="center"/>
    </xf>
    <xf numFmtId="0" fontId="46" fillId="0" borderId="0" applyNumberFormat="0" applyFill="0" applyBorder="0" applyAlignment="0" applyProtection="0">
      <alignment vertical="center"/>
    </xf>
    <xf numFmtId="0" fontId="47" fillId="7" borderId="4" applyNumberFormat="0" applyAlignment="0" applyProtection="0">
      <alignment vertical="center"/>
    </xf>
    <xf numFmtId="0" fontId="27" fillId="0" borderId="0">
      <alignment vertical="center"/>
    </xf>
    <xf numFmtId="0" fontId="17" fillId="0" borderId="0"/>
    <xf numFmtId="0" fontId="83" fillId="0" borderId="0"/>
    <xf numFmtId="0" fontId="1" fillId="0" borderId="0">
      <alignment vertical="center"/>
    </xf>
    <xf numFmtId="0" fontId="1" fillId="0" borderId="0"/>
    <xf numFmtId="0" fontId="1" fillId="0" borderId="0" applyFill="0"/>
    <xf numFmtId="0" fontId="17" fillId="0" borderId="0"/>
    <xf numFmtId="0" fontId="17" fillId="0" borderId="0"/>
    <xf numFmtId="0" fontId="48" fillId="4" borderId="0" applyNumberFormat="0" applyBorder="0" applyAlignment="0" applyProtection="0">
      <alignment vertical="center"/>
    </xf>
    <xf numFmtId="0" fontId="1" fillId="0" borderId="0"/>
    <xf numFmtId="0" fontId="86" fillId="0" borderId="0"/>
    <xf numFmtId="0" fontId="83" fillId="0" borderId="0">
      <alignment vertical="center"/>
    </xf>
    <xf numFmtId="0" fontId="1" fillId="0" borderId="0"/>
    <xf numFmtId="0" fontId="101" fillId="0" borderId="0" applyNumberFormat="0" applyFill="0" applyBorder="0" applyAlignment="0" applyProtection="0">
      <alignment vertical="center"/>
    </xf>
    <xf numFmtId="0" fontId="1" fillId="0" borderId="0"/>
    <xf numFmtId="38" fontId="83" fillId="0" borderId="0" applyFont="0" applyFill="0" applyBorder="0" applyAlignment="0" applyProtection="0">
      <alignment vertical="center"/>
    </xf>
  </cellStyleXfs>
  <cellXfs count="2092">
    <xf numFmtId="0" fontId="0" fillId="0" borderId="0" xfId="0">
      <alignment vertical="center"/>
    </xf>
    <xf numFmtId="0" fontId="0" fillId="0" borderId="10" xfId="0" applyBorder="1">
      <alignment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 fillId="0" borderId="0"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12" xfId="0" applyFont="1" applyBorder="1" applyAlignment="1">
      <alignment vertical="center"/>
    </xf>
    <xf numFmtId="0" fontId="1" fillId="0" borderId="14"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2" fillId="0" borderId="0" xfId="0" applyFont="1" applyAlignment="1">
      <alignment vertical="center"/>
    </xf>
    <xf numFmtId="0" fontId="12" fillId="0" borderId="19" xfId="0" applyFont="1" applyBorder="1" applyAlignment="1">
      <alignment horizontal="distributed" vertical="center"/>
    </xf>
    <xf numFmtId="0" fontId="12" fillId="0" borderId="20" xfId="0" applyFont="1" applyBorder="1" applyAlignment="1">
      <alignment horizontal="distributed" vertical="center"/>
    </xf>
    <xf numFmtId="0" fontId="12" fillId="0" borderId="21" xfId="0" applyFont="1" applyBorder="1" applyAlignment="1">
      <alignment horizontal="distributed" vertical="center"/>
    </xf>
    <xf numFmtId="0" fontId="12" fillId="0" borderId="22" xfId="0" applyFont="1" applyBorder="1" applyAlignment="1">
      <alignment horizontal="distributed" vertical="center"/>
    </xf>
    <xf numFmtId="0" fontId="12" fillId="0" borderId="19" xfId="0" applyFont="1" applyBorder="1" applyAlignment="1">
      <alignment vertical="center"/>
    </xf>
    <xf numFmtId="176" fontId="12" fillId="0" borderId="19" xfId="0" applyNumberFormat="1" applyFont="1" applyBorder="1" applyAlignment="1">
      <alignment vertical="center"/>
    </xf>
    <xf numFmtId="176" fontId="12" fillId="0" borderId="23" xfId="0" applyNumberFormat="1" applyFont="1" applyBorder="1" applyAlignment="1">
      <alignment vertical="center"/>
    </xf>
    <xf numFmtId="0" fontId="12" fillId="0" borderId="24" xfId="0" applyFont="1" applyBorder="1" applyAlignment="1">
      <alignment vertical="center"/>
    </xf>
    <xf numFmtId="176" fontId="12" fillId="0" borderId="25" xfId="0" applyNumberFormat="1" applyFont="1" applyBorder="1" applyAlignment="1">
      <alignment vertical="center"/>
    </xf>
    <xf numFmtId="176" fontId="12" fillId="0" borderId="26" xfId="0" applyNumberFormat="1" applyFont="1" applyBorder="1" applyAlignment="1">
      <alignment vertical="center"/>
    </xf>
    <xf numFmtId="0" fontId="0" fillId="0" borderId="18" xfId="0" applyBorder="1" applyAlignment="1">
      <alignment vertical="center" shrinkToFit="1"/>
    </xf>
    <xf numFmtId="176" fontId="12" fillId="0" borderId="17" xfId="0" applyNumberFormat="1" applyFont="1" applyBorder="1" applyAlignment="1">
      <alignment vertical="center"/>
    </xf>
    <xf numFmtId="0" fontId="23" fillId="0" borderId="0" xfId="0" applyFont="1" applyAlignment="1">
      <alignment vertical="center"/>
    </xf>
    <xf numFmtId="0" fontId="1" fillId="0" borderId="0" xfId="0" applyFont="1">
      <alignment vertical="center"/>
    </xf>
    <xf numFmtId="0" fontId="26" fillId="0" borderId="0" xfId="0" applyFont="1">
      <alignment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vertical="center"/>
    </xf>
    <xf numFmtId="0" fontId="1" fillId="0" borderId="12" xfId="0" applyFont="1" applyFill="1" applyBorder="1" applyAlignment="1">
      <alignment vertical="center"/>
    </xf>
    <xf numFmtId="0" fontId="1" fillId="0" borderId="11" xfId="0" applyFont="1" applyFill="1" applyBorder="1" applyAlignment="1">
      <alignment horizontal="left" vertical="center"/>
    </xf>
    <xf numFmtId="0" fontId="0" fillId="0" borderId="16" xfId="0" applyBorder="1">
      <alignment vertical="center"/>
    </xf>
    <xf numFmtId="0" fontId="0" fillId="0" borderId="15" xfId="0" applyBorder="1">
      <alignment vertical="center"/>
    </xf>
    <xf numFmtId="0" fontId="1" fillId="0" borderId="31" xfId="0" applyFont="1" applyFill="1" applyBorder="1" applyAlignment="1">
      <alignment horizontal="left" vertical="center"/>
    </xf>
    <xf numFmtId="0" fontId="28" fillId="0" borderId="0" xfId="0" applyFont="1">
      <alignment vertical="center"/>
    </xf>
    <xf numFmtId="0" fontId="0" fillId="0" borderId="0" xfId="0" applyBorder="1" applyAlignment="1">
      <alignment horizontal="center"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6" xfId="0" applyFont="1" applyBorder="1" applyAlignment="1">
      <alignment vertical="center"/>
    </xf>
    <xf numFmtId="0" fontId="1" fillId="0" borderId="38" xfId="0"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1" fillId="0" borderId="1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shrinkToFit="1"/>
    </xf>
    <xf numFmtId="0" fontId="1" fillId="0" borderId="42" xfId="0" applyFont="1" applyBorder="1" applyAlignment="1">
      <alignment vertical="center"/>
    </xf>
    <xf numFmtId="0" fontId="1" fillId="0" borderId="43" xfId="0" applyFont="1" applyBorder="1" applyAlignment="1">
      <alignment vertical="center"/>
    </xf>
    <xf numFmtId="0" fontId="1" fillId="0" borderId="18" xfId="0" applyFont="1" applyFill="1" applyBorder="1" applyAlignment="1">
      <alignment vertical="center"/>
    </xf>
    <xf numFmtId="0" fontId="1" fillId="0" borderId="40" xfId="0" applyFont="1" applyFill="1" applyBorder="1" applyAlignment="1">
      <alignment vertical="center"/>
    </xf>
    <xf numFmtId="0" fontId="1" fillId="0" borderId="17" xfId="0" applyFont="1" applyFill="1" applyBorder="1" applyAlignment="1">
      <alignment vertical="center"/>
    </xf>
    <xf numFmtId="0" fontId="1" fillId="0" borderId="44" xfId="0" applyFont="1" applyBorder="1" applyAlignment="1">
      <alignment vertical="center"/>
    </xf>
    <xf numFmtId="176" fontId="0" fillId="0" borderId="44" xfId="0" applyNumberFormat="1" applyBorder="1" applyAlignme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182" fontId="0" fillId="0" borderId="35" xfId="0" applyNumberFormat="1" applyBorder="1" applyAlignment="1">
      <alignment vertical="center"/>
    </xf>
    <xf numFmtId="182" fontId="0" fillId="0" borderId="15" xfId="0" applyNumberFormat="1" applyBorder="1" applyAlignment="1">
      <alignment vertical="center"/>
    </xf>
    <xf numFmtId="182" fontId="0" fillId="0" borderId="16" xfId="0" applyNumberFormat="1" applyBorder="1" applyAlignment="1">
      <alignment vertical="center"/>
    </xf>
    <xf numFmtId="0" fontId="0" fillId="0" borderId="49" xfId="0" applyBorder="1" applyAlignment="1">
      <alignment vertical="center"/>
    </xf>
    <xf numFmtId="182" fontId="0" fillId="0" borderId="37" xfId="0" applyNumberFormat="1" applyBorder="1" applyAlignment="1">
      <alignment vertical="center"/>
    </xf>
    <xf numFmtId="182" fontId="0" fillId="0" borderId="12" xfId="0" applyNumberFormat="1" applyBorder="1" applyAlignment="1">
      <alignment vertical="center"/>
    </xf>
    <xf numFmtId="182" fontId="0" fillId="0" borderId="0" xfId="0" applyNumberFormat="1" applyBorder="1" applyAlignment="1">
      <alignment vertical="center"/>
    </xf>
    <xf numFmtId="182" fontId="0" fillId="0" borderId="50" xfId="0" applyNumberFormat="1" applyBorder="1" applyAlignment="1">
      <alignment vertical="center"/>
    </xf>
    <xf numFmtId="182" fontId="0" fillId="0" borderId="51" xfId="0" applyNumberFormat="1" applyBorder="1" applyAlignment="1">
      <alignment horizontal="center" vertical="center"/>
    </xf>
    <xf numFmtId="182" fontId="0" fillId="0" borderId="52" xfId="0" applyNumberFormat="1" applyBorder="1" applyAlignment="1">
      <alignment vertical="center"/>
    </xf>
    <xf numFmtId="0" fontId="0" fillId="0" borderId="53" xfId="0" applyBorder="1" applyAlignment="1">
      <alignment vertical="center"/>
    </xf>
    <xf numFmtId="182" fontId="0" fillId="0" borderId="0" xfId="0" applyNumberFormat="1" applyBorder="1" applyAlignment="1">
      <alignment horizontal="center" vertical="center"/>
    </xf>
    <xf numFmtId="0" fontId="0" fillId="0" borderId="50" xfId="0" applyBorder="1">
      <alignment vertical="center"/>
    </xf>
    <xf numFmtId="0" fontId="0" fillId="0" borderId="52" xfId="0" applyBorder="1">
      <alignment vertical="center"/>
    </xf>
    <xf numFmtId="0" fontId="0" fillId="0" borderId="53" xfId="0" applyBorder="1">
      <alignment vertical="center"/>
    </xf>
    <xf numFmtId="0" fontId="0" fillId="0" borderId="31" xfId="0" applyBorder="1">
      <alignment vertical="center"/>
    </xf>
    <xf numFmtId="176" fontId="1" fillId="0" borderId="0" xfId="48" applyNumberFormat="1">
      <alignment vertical="center"/>
    </xf>
    <xf numFmtId="0" fontId="18" fillId="25" borderId="0" xfId="49" applyFont="1" applyFill="1" applyAlignment="1">
      <alignment vertical="center"/>
    </xf>
    <xf numFmtId="0" fontId="18" fillId="0" borderId="0" xfId="49" applyFont="1" applyAlignment="1">
      <alignment vertical="center"/>
    </xf>
    <xf numFmtId="176" fontId="1" fillId="0" borderId="0" xfId="48" applyNumberFormat="1" applyAlignment="1">
      <alignment horizontal="distributed"/>
    </xf>
    <xf numFmtId="176" fontId="1" fillId="0" borderId="16" xfId="48" applyNumberFormat="1" applyBorder="1" applyAlignment="1">
      <alignment horizontal="distributed"/>
    </xf>
    <xf numFmtId="176" fontId="1" fillId="0" borderId="15" xfId="48" applyNumberFormat="1" applyBorder="1" applyAlignment="1">
      <alignment horizontal="distributed"/>
    </xf>
    <xf numFmtId="176" fontId="1" fillId="0" borderId="27" xfId="48" applyNumberFormat="1" applyBorder="1" applyAlignment="1">
      <alignment horizontal="distributed"/>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1" fillId="0" borderId="29" xfId="48" applyNumberFormat="1" applyBorder="1" applyAlignment="1">
      <alignment horizontal="distributed"/>
    </xf>
    <xf numFmtId="176" fontId="1" fillId="0" borderId="13" xfId="48" applyNumberFormat="1" applyBorder="1" applyAlignment="1">
      <alignment horizontal="distributed"/>
    </xf>
    <xf numFmtId="176" fontId="1" fillId="0" borderId="31" xfId="48" applyNumberFormat="1" applyBorder="1" applyAlignment="1">
      <alignment horizontal="distributed"/>
    </xf>
    <xf numFmtId="176" fontId="1" fillId="0" borderId="14" xfId="48" applyNumberFormat="1" applyBorder="1" applyAlignment="1">
      <alignment horizontal="distributed"/>
    </xf>
    <xf numFmtId="176" fontId="1" fillId="0" borderId="30" xfId="48" applyNumberFormat="1" applyBorder="1" applyAlignment="1">
      <alignment horizontal="distributed"/>
    </xf>
    <xf numFmtId="176" fontId="1" fillId="0" borderId="27" xfId="48" applyNumberFormat="1" applyBorder="1">
      <alignment vertical="center"/>
    </xf>
    <xf numFmtId="176" fontId="1" fillId="0" borderId="17" xfId="48" applyNumberFormat="1" applyBorder="1">
      <alignment vertical="center"/>
    </xf>
    <xf numFmtId="176" fontId="1" fillId="0" borderId="18" xfId="48" applyNumberFormat="1" applyBorder="1">
      <alignment vertical="center"/>
    </xf>
    <xf numFmtId="176" fontId="1" fillId="0" borderId="19" xfId="48" applyNumberFormat="1" applyBorder="1">
      <alignment vertical="center"/>
    </xf>
    <xf numFmtId="176" fontId="1" fillId="0" borderId="29" xfId="48" applyNumberFormat="1" applyBorder="1">
      <alignment vertical="center"/>
    </xf>
    <xf numFmtId="176" fontId="1" fillId="0" borderId="10" xfId="48" applyNumberFormat="1" applyBorder="1">
      <alignment vertical="center"/>
    </xf>
    <xf numFmtId="176" fontId="1" fillId="0" borderId="19" xfId="48" applyNumberFormat="1" applyFont="1" applyBorder="1">
      <alignment vertical="center"/>
    </xf>
    <xf numFmtId="176" fontId="1" fillId="0" borderId="11" xfId="48" applyNumberFormat="1" applyBorder="1">
      <alignment vertical="center"/>
    </xf>
    <xf numFmtId="176" fontId="1" fillId="0" borderId="30" xfId="48" applyNumberFormat="1" applyBorder="1">
      <alignment vertical="center"/>
    </xf>
    <xf numFmtId="176" fontId="1" fillId="0" borderId="13" xfId="48" applyNumberFormat="1" applyBorder="1">
      <alignment vertical="center"/>
    </xf>
    <xf numFmtId="176" fontId="1" fillId="0" borderId="18" xfId="48" applyNumberFormat="1" applyBorder="1" applyAlignment="1">
      <alignment horizontal="distributed"/>
    </xf>
    <xf numFmtId="176" fontId="28" fillId="0" borderId="0" xfId="48" applyNumberFormat="1" applyFont="1">
      <alignment vertical="center"/>
    </xf>
    <xf numFmtId="0" fontId="0" fillId="0" borderId="0" xfId="0" applyAlignment="1">
      <alignment horizontal="center" vertical="center"/>
    </xf>
    <xf numFmtId="0" fontId="1" fillId="0" borderId="0" xfId="0" applyFont="1" applyFill="1" applyAlignment="1">
      <alignment vertical="center"/>
    </xf>
    <xf numFmtId="0" fontId="1" fillId="0" borderId="12" xfId="0" applyFont="1" applyFill="1" applyBorder="1" applyAlignment="1">
      <alignment horizontal="left"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1" fillId="0" borderId="0" xfId="0" applyFont="1" applyFill="1" applyBorder="1" applyAlignment="1">
      <alignment horizontal="lef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1" fillId="0" borderId="28" xfId="0" applyFont="1" applyFill="1" applyBorder="1" applyAlignment="1">
      <alignment vertical="center"/>
    </xf>
    <xf numFmtId="0" fontId="6" fillId="0" borderId="28" xfId="0" applyFont="1" applyFill="1" applyBorder="1" applyAlignment="1">
      <alignment vertical="center"/>
    </xf>
    <xf numFmtId="0" fontId="1" fillId="0" borderId="18" xfId="0" applyFont="1" applyFill="1" applyBorder="1" applyAlignment="1">
      <alignment vertical="center" shrinkToFit="1"/>
    </xf>
    <xf numFmtId="0" fontId="6" fillId="0" borderId="13" xfId="0" applyFont="1" applyFill="1" applyBorder="1" applyAlignment="1">
      <alignment vertical="center"/>
    </xf>
    <xf numFmtId="0" fontId="1" fillId="0" borderId="16" xfId="0" applyFont="1" applyFill="1" applyBorder="1" applyAlignment="1">
      <alignment vertical="center" shrinkToFit="1"/>
    </xf>
    <xf numFmtId="0" fontId="1" fillId="0" borderId="0" xfId="0" applyFont="1" applyFill="1" applyBorder="1" applyAlignment="1">
      <alignment vertical="center" shrinkToFit="1"/>
    </xf>
    <xf numFmtId="176" fontId="0" fillId="0" borderId="0" xfId="0" applyNumberFormat="1" applyFill="1" applyAlignment="1">
      <alignment vertical="center"/>
    </xf>
    <xf numFmtId="0" fontId="7" fillId="0" borderId="0" xfId="0" applyFont="1" applyFill="1" applyAlignment="1">
      <alignment horizontal="left" vertical="center"/>
    </xf>
    <xf numFmtId="0" fontId="1" fillId="0" borderId="0" xfId="0" applyFont="1" applyFill="1" applyAlignment="1">
      <alignment horizontal="left" vertical="center"/>
    </xf>
    <xf numFmtId="0" fontId="7" fillId="0" borderId="0" xfId="0" applyFont="1" applyFill="1" applyAlignment="1">
      <alignment vertical="center"/>
    </xf>
    <xf numFmtId="176" fontId="1" fillId="0" borderId="19" xfId="48" applyNumberFormat="1" applyFill="1" applyBorder="1">
      <alignment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0" fillId="0" borderId="18" xfId="0" applyBorder="1" applyAlignment="1">
      <alignment horizontal="center" vertical="center"/>
    </xf>
    <xf numFmtId="0" fontId="12" fillId="24" borderId="54" xfId="0" applyFont="1" applyFill="1" applyBorder="1" applyAlignment="1" applyProtection="1">
      <alignment vertical="center"/>
      <protection locked="0"/>
    </xf>
    <xf numFmtId="0" fontId="12" fillId="24" borderId="55" xfId="0" applyFont="1" applyFill="1" applyBorder="1" applyAlignment="1" applyProtection="1">
      <alignment vertical="center"/>
      <protection locked="0"/>
    </xf>
    <xf numFmtId="181" fontId="12" fillId="24" borderId="30" xfId="28" applyNumberFormat="1" applyFont="1" applyFill="1" applyBorder="1" applyAlignment="1">
      <alignment vertical="center" justifyLastLine="1"/>
    </xf>
    <xf numFmtId="0" fontId="12" fillId="24" borderId="56" xfId="0" applyFont="1" applyFill="1" applyBorder="1" applyAlignment="1" applyProtection="1">
      <alignment vertical="center"/>
      <protection locked="0"/>
    </xf>
    <xf numFmtId="14" fontId="12" fillId="24" borderId="19" xfId="0" applyNumberFormat="1" applyFont="1" applyFill="1" applyBorder="1" applyAlignment="1" applyProtection="1">
      <alignment vertical="center"/>
      <protection locked="0"/>
    </xf>
    <xf numFmtId="176" fontId="49" fillId="0" borderId="28" xfId="0" applyNumberFormat="1" applyFont="1" applyBorder="1" applyAlignment="1">
      <alignment horizontal="center" vertical="center"/>
    </xf>
    <xf numFmtId="176" fontId="12" fillId="0" borderId="57" xfId="0" applyNumberFormat="1" applyFont="1" applyBorder="1" applyAlignment="1">
      <alignment vertical="center"/>
    </xf>
    <xf numFmtId="38" fontId="12" fillId="24" borderId="19" xfId="34" applyFont="1" applyFill="1" applyBorder="1" applyAlignment="1" applyProtection="1">
      <alignment vertical="center"/>
      <protection locked="0"/>
    </xf>
    <xf numFmtId="14" fontId="12" fillId="24" borderId="24" xfId="0" applyNumberFormat="1" applyFont="1" applyFill="1" applyBorder="1" applyAlignment="1" applyProtection="1">
      <alignment vertical="center"/>
      <protection locked="0"/>
    </xf>
    <xf numFmtId="176" fontId="12" fillId="0" borderId="58" xfId="0" applyNumberFormat="1" applyFont="1" applyBorder="1" applyAlignment="1">
      <alignment vertical="center"/>
    </xf>
    <xf numFmtId="176" fontId="12" fillId="0" borderId="26" xfId="0" applyNumberFormat="1" applyFont="1" applyFill="1" applyBorder="1" applyAlignment="1" applyProtection="1">
      <alignment vertical="center"/>
    </xf>
    <xf numFmtId="176" fontId="12" fillId="0" borderId="59" xfId="0" applyNumberFormat="1" applyFont="1" applyBorder="1" applyAlignment="1">
      <alignment vertical="center"/>
    </xf>
    <xf numFmtId="0" fontId="12" fillId="0" borderId="29" xfId="0" applyFont="1" applyBorder="1" applyAlignment="1">
      <alignment horizontal="right" vertical="center" justifyLastLine="1"/>
    </xf>
    <xf numFmtId="0" fontId="12" fillId="24" borderId="17" xfId="0" applyFont="1" applyFill="1" applyBorder="1" applyAlignment="1" applyProtection="1">
      <alignment vertical="center" shrinkToFit="1"/>
      <protection locked="0"/>
    </xf>
    <xf numFmtId="0" fontId="27" fillId="0" borderId="0" xfId="0" applyFont="1">
      <alignment vertical="center"/>
    </xf>
    <xf numFmtId="0" fontId="7" fillId="0" borderId="0" xfId="0" applyFont="1" applyFill="1">
      <alignment vertical="center"/>
    </xf>
    <xf numFmtId="0" fontId="53" fillId="0" borderId="0" xfId="0" applyFont="1" applyFill="1" applyAlignment="1">
      <alignment vertical="center"/>
    </xf>
    <xf numFmtId="0" fontId="54" fillId="0" borderId="19" xfId="0" applyFont="1" applyFill="1" applyBorder="1">
      <alignment vertical="center"/>
    </xf>
    <xf numFmtId="0" fontId="54" fillId="0" borderId="17" xfId="0" applyFont="1" applyFill="1" applyBorder="1" applyAlignment="1">
      <alignment vertical="center"/>
    </xf>
    <xf numFmtId="0" fontId="0" fillId="27" borderId="0" xfId="0" applyFill="1">
      <alignment vertical="center"/>
    </xf>
    <xf numFmtId="0" fontId="58" fillId="0" borderId="0" xfId="0" applyFont="1">
      <alignment vertical="center"/>
    </xf>
    <xf numFmtId="0" fontId="0" fillId="0" borderId="68" xfId="0" applyBorder="1">
      <alignment vertical="center"/>
    </xf>
    <xf numFmtId="0" fontId="0" fillId="0" borderId="36" xfId="0" applyBorder="1">
      <alignment vertical="center"/>
    </xf>
    <xf numFmtId="0" fontId="57" fillId="0" borderId="0" xfId="0" applyFont="1">
      <alignment vertical="center"/>
    </xf>
    <xf numFmtId="0" fontId="0" fillId="0" borderId="28" xfId="0" applyBorder="1">
      <alignment vertical="center"/>
    </xf>
    <xf numFmtId="0" fontId="0" fillId="0" borderId="17" xfId="0" applyBorder="1">
      <alignment vertical="center"/>
    </xf>
    <xf numFmtId="0" fontId="0" fillId="0" borderId="40" xfId="0" applyBorder="1">
      <alignment vertical="center"/>
    </xf>
    <xf numFmtId="0" fontId="0" fillId="0" borderId="38" xfId="0" applyBorder="1">
      <alignment vertical="center"/>
    </xf>
    <xf numFmtId="0" fontId="0" fillId="0" borderId="43" xfId="0" applyBorder="1">
      <alignment vertical="center"/>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75" xfId="0" applyBorder="1">
      <alignment vertical="center"/>
    </xf>
    <xf numFmtId="0" fontId="0" fillId="0" borderId="76" xfId="0" applyBorder="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81" xfId="0" applyBorder="1">
      <alignment vertical="center"/>
    </xf>
    <xf numFmtId="0" fontId="0" fillId="0" borderId="82" xfId="0" applyBorder="1">
      <alignment vertical="center"/>
    </xf>
    <xf numFmtId="0" fontId="0" fillId="0" borderId="83" xfId="0" applyBorder="1">
      <alignment vertical="center"/>
    </xf>
    <xf numFmtId="0" fontId="0" fillId="0" borderId="84" xfId="0" applyBorder="1">
      <alignment vertical="center"/>
    </xf>
    <xf numFmtId="0" fontId="0" fillId="26" borderId="0" xfId="0" applyFill="1">
      <alignment vertical="center"/>
    </xf>
    <xf numFmtId="176" fontId="52" fillId="0" borderId="0" xfId="48" applyNumberFormat="1" applyFont="1" applyFill="1" applyAlignment="1">
      <alignment vertical="center"/>
    </xf>
    <xf numFmtId="176" fontId="17" fillId="0" borderId="0" xfId="48" applyNumberFormat="1" applyFont="1" applyFill="1" applyAlignment="1">
      <alignment vertical="center"/>
    </xf>
    <xf numFmtId="176" fontId="56" fillId="0" borderId="0" xfId="48" applyNumberFormat="1" applyFont="1" applyFill="1" applyAlignment="1">
      <alignment horizontal="center" vertical="center"/>
    </xf>
    <xf numFmtId="176" fontId="1" fillId="0" borderId="10" xfId="48" applyNumberFormat="1" applyFont="1" applyBorder="1" applyAlignment="1">
      <alignment horizontal="distributed"/>
    </xf>
    <xf numFmtId="176" fontId="1" fillId="0" borderId="11" xfId="48" applyNumberFormat="1" applyFont="1" applyBorder="1" applyAlignment="1">
      <alignment horizontal="distributed"/>
    </xf>
    <xf numFmtId="176" fontId="1" fillId="0" borderId="99" xfId="48" applyNumberFormat="1" applyFont="1" applyBorder="1" applyAlignment="1">
      <alignment horizontal="distributed"/>
    </xf>
    <xf numFmtId="176" fontId="1" fillId="0" borderId="13" xfId="48" applyNumberFormat="1" applyFont="1" applyBorder="1" applyAlignment="1">
      <alignment horizontal="distributed"/>
    </xf>
    <xf numFmtId="176" fontId="1" fillId="0" borderId="100" xfId="48" applyNumberFormat="1" applyBorder="1">
      <alignment vertical="center"/>
    </xf>
    <xf numFmtId="176" fontId="1" fillId="0" borderId="49" xfId="48" applyNumberFormat="1" applyBorder="1">
      <alignment vertical="center"/>
    </xf>
    <xf numFmtId="176" fontId="1" fillId="0" borderId="101" xfId="48" applyNumberFormat="1" applyBorder="1">
      <alignment vertical="center"/>
    </xf>
    <xf numFmtId="176" fontId="1" fillId="0" borderId="38" xfId="48" applyNumberFormat="1" applyBorder="1">
      <alignment vertical="center"/>
    </xf>
    <xf numFmtId="176" fontId="1" fillId="0" borderId="15" xfId="48" applyNumberFormat="1" applyBorder="1">
      <alignment vertical="center"/>
    </xf>
    <xf numFmtId="176" fontId="1" fillId="0" borderId="101" xfId="48" applyNumberFormat="1" applyFont="1" applyBorder="1" applyAlignment="1">
      <alignment horizontal="center" vertical="center"/>
    </xf>
    <xf numFmtId="176" fontId="1" fillId="0" borderId="27" xfId="48" applyNumberFormat="1" applyFont="1" applyBorder="1" applyAlignment="1">
      <alignment horizontal="center" vertical="center"/>
    </xf>
    <xf numFmtId="176" fontId="1" fillId="0" borderId="102" xfId="48" applyNumberFormat="1" applyFont="1" applyFill="1" applyBorder="1" applyAlignment="1">
      <alignment vertical="center"/>
    </xf>
    <xf numFmtId="176" fontId="1" fillId="0" borderId="49" xfId="48" applyNumberFormat="1" applyFont="1" applyFill="1" applyBorder="1">
      <alignment vertical="center"/>
    </xf>
    <xf numFmtId="176" fontId="1" fillId="0" borderId="30" xfId="48" applyNumberFormat="1" applyFill="1" applyBorder="1">
      <alignment vertical="center"/>
    </xf>
    <xf numFmtId="176" fontId="1" fillId="0" borderId="13" xfId="48" applyNumberFormat="1" applyFont="1" applyBorder="1">
      <alignment vertical="center"/>
    </xf>
    <xf numFmtId="176" fontId="1" fillId="0" borderId="15" xfId="48" applyNumberFormat="1" applyFont="1" applyBorder="1">
      <alignment vertical="center"/>
    </xf>
    <xf numFmtId="0" fontId="70" fillId="0" borderId="103" xfId="0" applyFont="1" applyFill="1" applyBorder="1" applyAlignment="1">
      <alignment horizontal="center" vertical="center"/>
    </xf>
    <xf numFmtId="0" fontId="71" fillId="0" borderId="104" xfId="0" applyFont="1" applyFill="1" applyBorder="1" applyAlignment="1">
      <alignment horizontal="centerContinuous" vertical="center"/>
    </xf>
    <xf numFmtId="0" fontId="71" fillId="0" borderId="105" xfId="0" applyFont="1" applyFill="1" applyBorder="1" applyAlignment="1">
      <alignment horizontal="centerContinuous" vertical="center"/>
    </xf>
    <xf numFmtId="0" fontId="70" fillId="0" borderId="107" xfId="0" applyFont="1" applyFill="1" applyBorder="1" applyAlignment="1">
      <alignment horizontal="center" vertical="center" wrapText="1"/>
    </xf>
    <xf numFmtId="0" fontId="54" fillId="0" borderId="19" xfId="0" applyFont="1" applyFill="1" applyBorder="1" applyAlignment="1">
      <alignment horizontal="center" vertical="center"/>
    </xf>
    <xf numFmtId="0" fontId="54" fillId="0" borderId="19" xfId="0" applyFont="1" applyFill="1" applyBorder="1" applyAlignment="1">
      <alignment horizontal="left" vertical="center"/>
    </xf>
    <xf numFmtId="0" fontId="54" fillId="0" borderId="17" xfId="0" applyFont="1" applyFill="1" applyBorder="1" applyAlignment="1">
      <alignment horizontal="left" vertical="center"/>
    </xf>
    <xf numFmtId="0" fontId="54" fillId="0" borderId="28" xfId="0" applyFont="1" applyFill="1" applyBorder="1" applyAlignment="1">
      <alignment horizontal="left" vertical="center"/>
    </xf>
    <xf numFmtId="0" fontId="54" fillId="0" borderId="40" xfId="0" applyFont="1" applyFill="1" applyBorder="1" applyAlignment="1">
      <alignment horizontal="center" vertical="center"/>
    </xf>
    <xf numFmtId="0" fontId="54" fillId="0" borderId="28" xfId="0" applyFont="1" applyFill="1" applyBorder="1" applyAlignment="1">
      <alignment vertical="center"/>
    </xf>
    <xf numFmtId="0" fontId="54" fillId="0" borderId="40" xfId="0" applyFont="1" applyFill="1" applyBorder="1" applyAlignment="1">
      <alignment horizontal="left" vertical="center"/>
    </xf>
    <xf numFmtId="0" fontId="27" fillId="0" borderId="0" xfId="0" applyFont="1" applyBorder="1">
      <alignment vertical="center"/>
    </xf>
    <xf numFmtId="0" fontId="27" fillId="0" borderId="0" xfId="0" applyFont="1" applyBorder="1" applyAlignment="1">
      <alignment horizontal="center" vertical="center"/>
    </xf>
    <xf numFmtId="0" fontId="27" fillId="0" borderId="0" xfId="0" applyFont="1" applyAlignment="1">
      <alignment horizontal="center" vertical="center"/>
    </xf>
    <xf numFmtId="0" fontId="1" fillId="0" borderId="0" xfId="0" applyFont="1" applyFill="1" applyBorder="1" applyAlignment="1">
      <alignment horizontal="right" vertical="center"/>
    </xf>
    <xf numFmtId="0" fontId="0" fillId="0" borderId="18" xfId="0" applyBorder="1" applyAlignment="1">
      <alignment vertical="center"/>
    </xf>
    <xf numFmtId="0" fontId="8" fillId="0" borderId="0" xfId="0" applyFont="1" applyAlignment="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protection locked="0"/>
    </xf>
    <xf numFmtId="0" fontId="8" fillId="0" borderId="17" xfId="0" applyFont="1" applyBorder="1" applyAlignment="1" applyProtection="1">
      <alignment vertical="center" textRotation="255"/>
      <protection locked="0"/>
    </xf>
    <xf numFmtId="0" fontId="8" fillId="0" borderId="28" xfId="0" applyFont="1" applyBorder="1" applyAlignment="1" applyProtection="1">
      <alignment vertical="center"/>
      <protection locked="0"/>
    </xf>
    <xf numFmtId="0" fontId="8" fillId="0" borderId="18" xfId="0" applyFont="1" applyBorder="1" applyAlignment="1" applyProtection="1">
      <alignment vertical="center"/>
      <protection locked="0"/>
    </xf>
    <xf numFmtId="0" fontId="8" fillId="0" borderId="10" xfId="0" applyFont="1" applyBorder="1" applyAlignment="1" applyProtection="1">
      <alignment vertical="center"/>
      <protection locked="0"/>
    </xf>
    <xf numFmtId="0" fontId="8" fillId="0" borderId="16"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1"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12"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4" xfId="0" applyFont="1" applyBorder="1" applyAlignment="1" applyProtection="1">
      <alignment vertical="center"/>
      <protection locked="0"/>
    </xf>
    <xf numFmtId="0" fontId="8" fillId="0" borderId="13" xfId="0" applyFont="1" applyBorder="1" applyAlignment="1" applyProtection="1">
      <alignment vertical="center"/>
      <protection locked="0"/>
    </xf>
    <xf numFmtId="0" fontId="8" fillId="0" borderId="19" xfId="0" applyFont="1" applyBorder="1" applyAlignment="1" applyProtection="1">
      <alignment vertical="center" shrinkToFit="1"/>
      <protection locked="0"/>
    </xf>
    <xf numFmtId="0" fontId="8" fillId="0" borderId="17" xfId="0" applyFont="1" applyBorder="1" applyAlignment="1" applyProtection="1">
      <alignment vertical="center"/>
      <protection locked="0"/>
    </xf>
    <xf numFmtId="0" fontId="8" fillId="0" borderId="17"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80" fontId="8" fillId="0" borderId="31" xfId="0" applyNumberFormat="1" applyFont="1" applyBorder="1" applyAlignment="1" applyProtection="1">
      <alignment vertical="center" shrinkToFit="1"/>
    </xf>
    <xf numFmtId="0" fontId="8" fillId="0" borderId="117" xfId="0" applyFont="1" applyBorder="1" applyAlignment="1" applyProtection="1">
      <alignment vertical="center"/>
      <protection locked="0"/>
    </xf>
    <xf numFmtId="0" fontId="8" fillId="0" borderId="71" xfId="0" applyFont="1" applyBorder="1" applyAlignment="1" applyProtection="1">
      <alignment vertical="center"/>
      <protection locked="0"/>
    </xf>
    <xf numFmtId="0" fontId="8" fillId="0" borderId="70" xfId="0" applyFont="1" applyBorder="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Border="1" applyAlignment="1" applyProtection="1">
      <alignment vertical="center"/>
      <protection locked="0"/>
    </xf>
    <xf numFmtId="0" fontId="12" fillId="0" borderId="19" xfId="0" applyFont="1" applyFill="1" applyBorder="1" applyAlignment="1">
      <alignment horizontal="center" vertical="center"/>
    </xf>
    <xf numFmtId="0" fontId="12" fillId="0" borderId="19" xfId="0" applyFont="1" applyFill="1" applyBorder="1">
      <alignment vertical="center"/>
    </xf>
    <xf numFmtId="0" fontId="12" fillId="0" borderId="17" xfId="0" applyFont="1" applyFill="1" applyBorder="1" applyAlignment="1">
      <alignment vertical="center"/>
    </xf>
    <xf numFmtId="0" fontId="12" fillId="0" borderId="28" xfId="0" applyFont="1" applyFill="1" applyBorder="1" applyAlignment="1">
      <alignment vertical="center"/>
    </xf>
    <xf numFmtId="0" fontId="12" fillId="28" borderId="17" xfId="0" applyFont="1" applyFill="1" applyBorder="1" applyAlignment="1">
      <alignment vertical="center"/>
    </xf>
    <xf numFmtId="0" fontId="12" fillId="28" borderId="28" xfId="0" applyFont="1" applyFill="1" applyBorder="1" applyAlignment="1">
      <alignment vertical="center"/>
    </xf>
    <xf numFmtId="0" fontId="33" fillId="28" borderId="28" xfId="0" applyFont="1" applyFill="1" applyBorder="1" applyAlignment="1">
      <alignment vertical="center"/>
    </xf>
    <xf numFmtId="0" fontId="33" fillId="0" borderId="40" xfId="0" applyFont="1" applyFill="1" applyBorder="1" applyAlignment="1">
      <alignment horizontal="center" vertical="center"/>
    </xf>
    <xf numFmtId="0" fontId="54" fillId="0" borderId="38" xfId="0" applyFont="1" applyFill="1" applyBorder="1" applyAlignment="1">
      <alignment horizontal="center" vertical="center"/>
    </xf>
    <xf numFmtId="0" fontId="0" fillId="0" borderId="0" xfId="0" applyFont="1">
      <alignment vertical="center"/>
    </xf>
    <xf numFmtId="176" fontId="17" fillId="0" borderId="19" xfId="48" applyNumberFormat="1" applyFont="1" applyFill="1" applyBorder="1" applyAlignment="1">
      <alignment vertical="center"/>
    </xf>
    <xf numFmtId="176" fontId="17" fillId="27" borderId="19" xfId="48" applyNumberFormat="1" applyFont="1" applyFill="1" applyBorder="1" applyAlignment="1">
      <alignment vertical="center"/>
    </xf>
    <xf numFmtId="176" fontId="69" fillId="0" borderId="0" xfId="48" applyNumberFormat="1" applyFont="1" applyFill="1" applyAlignment="1">
      <alignment vertical="center"/>
    </xf>
    <xf numFmtId="176" fontId="0" fillId="0" borderId="0" xfId="48" applyNumberFormat="1" applyFont="1">
      <alignment vertical="center"/>
    </xf>
    <xf numFmtId="176" fontId="0" fillId="0" borderId="19" xfId="48" applyNumberFormat="1" applyFont="1" applyBorder="1">
      <alignment vertical="center"/>
    </xf>
    <xf numFmtId="176" fontId="1" fillId="0" borderId="0" xfId="48" applyNumberFormat="1" applyBorder="1">
      <alignment vertical="center"/>
    </xf>
    <xf numFmtId="176" fontId="1" fillId="0" borderId="0" xfId="48" applyNumberFormat="1" applyFill="1" applyBorder="1">
      <alignment vertical="center"/>
    </xf>
    <xf numFmtId="176" fontId="1" fillId="0" borderId="0" xfId="48" applyNumberFormat="1" applyFont="1" applyFill="1" applyBorder="1" applyAlignment="1">
      <alignment horizontal="center" vertical="center"/>
    </xf>
    <xf numFmtId="176" fontId="1" fillId="0" borderId="0" xfId="48" applyNumberFormat="1" applyFont="1" applyFill="1" applyBorder="1">
      <alignment vertical="center"/>
    </xf>
    <xf numFmtId="176" fontId="0" fillId="0" borderId="0" xfId="48" applyNumberFormat="1" applyFont="1" applyAlignment="1">
      <alignment horizontal="right" vertical="center"/>
    </xf>
    <xf numFmtId="0" fontId="29" fillId="0" borderId="0" xfId="46" applyFont="1" applyFill="1" applyProtection="1"/>
    <xf numFmtId="0" fontId="17" fillId="0" borderId="0" xfId="46" applyFill="1" applyProtection="1"/>
    <xf numFmtId="0" fontId="24" fillId="0" borderId="0" xfId="46" applyFont="1" applyFill="1" applyBorder="1" applyAlignment="1" applyProtection="1">
      <alignment horizontal="center" vertical="center"/>
    </xf>
    <xf numFmtId="38" fontId="22" fillId="0" borderId="0" xfId="36" applyFont="1" applyFill="1" applyProtection="1"/>
    <xf numFmtId="0" fontId="22" fillId="0" borderId="0" xfId="46" applyFont="1" applyFill="1" applyProtection="1"/>
    <xf numFmtId="0" fontId="17" fillId="0" borderId="0" xfId="46" applyFill="1" applyAlignment="1" applyProtection="1">
      <alignment horizontal="right"/>
    </xf>
    <xf numFmtId="0" fontId="17" fillId="0" borderId="0" xfId="46" applyFill="1" applyBorder="1" applyAlignment="1" applyProtection="1">
      <alignment horizontal="right"/>
    </xf>
    <xf numFmtId="0" fontId="20" fillId="0" borderId="0" xfId="46" applyFont="1" applyFill="1" applyBorder="1" applyAlignment="1" applyProtection="1">
      <alignment horizontal="center" vertical="center" wrapText="1"/>
    </xf>
    <xf numFmtId="38" fontId="22" fillId="0" borderId="0" xfId="36" applyFont="1" applyFill="1" applyAlignment="1" applyProtection="1">
      <alignment vertical="center"/>
    </xf>
    <xf numFmtId="0" fontId="22" fillId="0" borderId="0" xfId="46" applyFont="1" applyFill="1" applyAlignment="1" applyProtection="1">
      <alignment vertical="center"/>
    </xf>
    <xf numFmtId="0" fontId="17" fillId="0" borderId="0" xfId="46" applyFill="1" applyAlignment="1" applyProtection="1">
      <alignment vertical="center"/>
    </xf>
    <xf numFmtId="0" fontId="60" fillId="0" borderId="0" xfId="46" applyFont="1" applyFill="1" applyBorder="1" applyAlignment="1" applyProtection="1">
      <alignment horizontal="center" wrapText="1"/>
    </xf>
    <xf numFmtId="0" fontId="17" fillId="0" borderId="0" xfId="46" applyFill="1" applyBorder="1" applyAlignment="1" applyProtection="1">
      <alignment horizontal="center" vertical="center" wrapText="1"/>
    </xf>
    <xf numFmtId="0" fontId="17" fillId="0" borderId="12" xfId="46" applyFill="1" applyBorder="1" applyAlignment="1" applyProtection="1">
      <alignment horizontal="center" vertical="center" wrapText="1"/>
    </xf>
    <xf numFmtId="0" fontId="22" fillId="0" borderId="85" xfId="46" applyFont="1" applyFill="1" applyBorder="1" applyAlignment="1" applyProtection="1">
      <alignment horizontal="center" vertical="center" wrapText="1"/>
    </xf>
    <xf numFmtId="0" fontId="62" fillId="0" borderId="86" xfId="46" applyFont="1" applyFill="1" applyBorder="1" applyAlignment="1" applyProtection="1">
      <alignment horizontal="center" vertical="center" wrapText="1"/>
    </xf>
    <xf numFmtId="38" fontId="22" fillId="0" borderId="0" xfId="36" applyFont="1" applyFill="1" applyAlignment="1" applyProtection="1">
      <alignment vertical="center" shrinkToFit="1"/>
    </xf>
    <xf numFmtId="38" fontId="65" fillId="0" borderId="0" xfId="36" applyFont="1" applyFill="1" applyBorder="1" applyAlignment="1" applyProtection="1">
      <alignment horizontal="right" vertical="center" wrapText="1"/>
    </xf>
    <xf numFmtId="183" fontId="22" fillId="0" borderId="0" xfId="36" applyNumberFormat="1" applyFont="1" applyFill="1" applyAlignment="1" applyProtection="1">
      <alignment vertical="center"/>
    </xf>
    <xf numFmtId="38" fontId="65" fillId="0" borderId="0" xfId="36" applyFont="1" applyFill="1" applyBorder="1" applyAlignment="1" applyProtection="1">
      <alignment horizontal="center" vertical="center" wrapText="1"/>
    </xf>
    <xf numFmtId="0" fontId="12" fillId="0" borderId="0" xfId="46" applyFont="1" applyFill="1" applyAlignment="1" applyProtection="1">
      <alignment vertical="center"/>
    </xf>
    <xf numFmtId="0" fontId="20" fillId="0" borderId="0" xfId="46" applyFont="1" applyFill="1" applyAlignment="1" applyProtection="1"/>
    <xf numFmtId="38" fontId="22" fillId="0" borderId="0" xfId="36" applyFont="1" applyAlignment="1" applyProtection="1">
      <alignment vertical="center"/>
    </xf>
    <xf numFmtId="0" fontId="17" fillId="0" borderId="0" xfId="46" applyAlignment="1" applyProtection="1">
      <alignment vertical="center"/>
      <protection locked="0"/>
    </xf>
    <xf numFmtId="38" fontId="65" fillId="0" borderId="31" xfId="36" applyFont="1" applyFill="1" applyBorder="1" applyAlignment="1" applyProtection="1">
      <alignment horizontal="right" vertical="center" wrapText="1"/>
    </xf>
    <xf numFmtId="38" fontId="65" fillId="0" borderId="14" xfId="36" applyFont="1" applyFill="1" applyBorder="1" applyAlignment="1" applyProtection="1">
      <alignment horizontal="right" vertical="center" wrapText="1"/>
    </xf>
    <xf numFmtId="38" fontId="65" fillId="0" borderId="14" xfId="36" applyFont="1" applyFill="1" applyBorder="1" applyAlignment="1" applyProtection="1">
      <alignment vertical="center" wrapText="1"/>
    </xf>
    <xf numFmtId="38" fontId="17" fillId="0" borderId="0" xfId="36" applyFont="1" applyFill="1" applyBorder="1" applyAlignment="1" applyProtection="1">
      <alignment vertical="center" wrapText="1"/>
    </xf>
    <xf numFmtId="0" fontId="0" fillId="0" borderId="17" xfId="0" applyBorder="1" applyAlignment="1">
      <alignment vertical="center"/>
    </xf>
    <xf numFmtId="176" fontId="1" fillId="0" borderId="10" xfId="48" applyNumberFormat="1" applyBorder="1" applyAlignment="1">
      <alignment horizontal="distributed"/>
    </xf>
    <xf numFmtId="0" fontId="0" fillId="0" borderId="10" xfId="0" applyFont="1" applyFill="1" applyBorder="1">
      <alignment vertical="center"/>
    </xf>
    <xf numFmtId="0" fontId="0" fillId="0" borderId="11" xfId="0" applyFont="1" applyFill="1" applyBorder="1">
      <alignment vertical="center"/>
    </xf>
    <xf numFmtId="176" fontId="74" fillId="0" borderId="0" xfId="48" applyNumberFormat="1" applyFont="1" applyFill="1" applyAlignment="1">
      <alignment vertical="center"/>
    </xf>
    <xf numFmtId="176" fontId="1" fillId="0" borderId="111" xfId="48" applyNumberFormat="1" applyFont="1" applyBorder="1" applyAlignment="1">
      <alignment horizontal="distributed"/>
    </xf>
    <xf numFmtId="176" fontId="1" fillId="0" borderId="29" xfId="48" applyNumberFormat="1" applyFont="1" applyBorder="1" applyAlignment="1">
      <alignment horizontal="distributed"/>
    </xf>
    <xf numFmtId="176" fontId="1" fillId="0" borderId="12" xfId="48" applyNumberFormat="1" applyFont="1" applyBorder="1" applyAlignment="1">
      <alignment horizontal="distributed"/>
    </xf>
    <xf numFmtId="176" fontId="1" fillId="0" borderId="36" xfId="48" applyNumberFormat="1" applyFont="1" applyBorder="1" applyAlignment="1">
      <alignment horizontal="distributed"/>
    </xf>
    <xf numFmtId="176" fontId="1" fillId="0" borderId="30" xfId="48" applyNumberFormat="1" applyBorder="1" applyAlignment="1">
      <alignment vertical="center"/>
    </xf>
    <xf numFmtId="176" fontId="1" fillId="0" borderId="109" xfId="48" applyNumberFormat="1" applyFont="1" applyBorder="1" applyAlignment="1">
      <alignment horizontal="distributed"/>
    </xf>
    <xf numFmtId="176" fontId="1" fillId="0" borderId="14" xfId="48" applyNumberFormat="1" applyFont="1" applyBorder="1" applyAlignment="1">
      <alignment horizontal="distributed"/>
    </xf>
    <xf numFmtId="176" fontId="1" fillId="0" borderId="43" xfId="48" applyNumberFormat="1" applyFont="1" applyBorder="1" applyAlignment="1">
      <alignment horizontal="distributed" shrinkToFit="1"/>
    </xf>
    <xf numFmtId="176" fontId="0" fillId="0" borderId="30" xfId="48" applyNumberFormat="1" applyFont="1" applyBorder="1" applyAlignment="1">
      <alignment horizontal="center"/>
    </xf>
    <xf numFmtId="176" fontId="0" fillId="0" borderId="19" xfId="48" applyNumberFormat="1" applyFont="1" applyBorder="1" applyAlignment="1">
      <alignment horizontal="center"/>
    </xf>
    <xf numFmtId="176" fontId="1" fillId="24" borderId="19" xfId="48" applyNumberFormat="1" applyFill="1" applyBorder="1" applyProtection="1">
      <alignment vertical="center"/>
      <protection locked="0"/>
    </xf>
    <xf numFmtId="176" fontId="1" fillId="24" borderId="19" xfId="48" applyNumberFormat="1" applyFill="1" applyBorder="1">
      <alignment vertical="center"/>
    </xf>
    <xf numFmtId="176" fontId="1" fillId="0" borderId="100" xfId="48" applyNumberFormat="1" applyFont="1" applyBorder="1" applyAlignment="1">
      <alignment horizontal="center" vertical="center"/>
    </xf>
    <xf numFmtId="176" fontId="1" fillId="0" borderId="19" xfId="48" applyNumberFormat="1" applyFont="1" applyBorder="1" applyAlignment="1">
      <alignment horizontal="center" vertical="center"/>
    </xf>
    <xf numFmtId="176" fontId="1" fillId="0" borderId="100" xfId="48" applyNumberFormat="1" applyFont="1" applyFill="1" applyBorder="1" applyAlignment="1">
      <alignment horizontal="center" vertical="center"/>
    </xf>
    <xf numFmtId="0" fontId="0" fillId="0" borderId="19" xfId="0" applyBorder="1" applyAlignment="1">
      <alignment vertical="center"/>
    </xf>
    <xf numFmtId="176" fontId="1" fillId="24" borderId="30" xfId="48" applyNumberFormat="1" applyFill="1" applyBorder="1">
      <alignment vertical="center"/>
    </xf>
    <xf numFmtId="176" fontId="1" fillId="0" borderId="30" xfId="48" applyNumberFormat="1" applyFont="1" applyBorder="1">
      <alignment vertical="center"/>
    </xf>
    <xf numFmtId="176" fontId="75" fillId="0" borderId="100" xfId="48" applyNumberFormat="1" applyFont="1" applyBorder="1" applyAlignment="1">
      <alignment horizontal="center" vertical="center"/>
    </xf>
    <xf numFmtId="176" fontId="75" fillId="0" borderId="19" xfId="48" applyNumberFormat="1" applyFont="1" applyBorder="1" applyAlignment="1">
      <alignment horizontal="center" vertical="center"/>
    </xf>
    <xf numFmtId="176" fontId="75" fillId="0" borderId="49" xfId="48" applyNumberFormat="1" applyFont="1" applyFill="1" applyBorder="1">
      <alignment vertical="center"/>
    </xf>
    <xf numFmtId="176" fontId="75" fillId="0" borderId="100" xfId="48" applyNumberFormat="1" applyFont="1" applyFill="1" applyBorder="1" applyAlignment="1">
      <alignment horizontal="center" vertical="center"/>
    </xf>
    <xf numFmtId="176" fontId="75" fillId="0" borderId="19" xfId="48" applyNumberFormat="1" applyFont="1" applyBorder="1">
      <alignment vertical="center"/>
    </xf>
    <xf numFmtId="176" fontId="1" fillId="0" borderId="19" xfId="48" applyNumberFormat="1" applyBorder="1" applyAlignment="1">
      <alignment shrinkToFit="1"/>
    </xf>
    <xf numFmtId="176" fontId="1" fillId="34" borderId="19" xfId="48" applyNumberFormat="1" applyFill="1" applyBorder="1">
      <alignment vertical="center"/>
    </xf>
    <xf numFmtId="176" fontId="1" fillId="26" borderId="19" xfId="48" applyNumberFormat="1" applyFill="1" applyBorder="1">
      <alignment vertical="center"/>
    </xf>
    <xf numFmtId="176" fontId="1" fillId="0" borderId="122" xfId="48" applyNumberFormat="1" applyFont="1" applyBorder="1" applyAlignment="1">
      <alignment horizontal="center" vertical="center"/>
    </xf>
    <xf numFmtId="176" fontId="1" fillId="0" borderId="112" xfId="48" applyNumberFormat="1" applyFont="1" applyBorder="1" applyAlignment="1">
      <alignment horizontal="center" vertical="center"/>
    </xf>
    <xf numFmtId="176" fontId="1" fillId="26" borderId="125" xfId="48" applyNumberFormat="1" applyFont="1" applyFill="1" applyBorder="1">
      <alignment vertical="center"/>
    </xf>
    <xf numFmtId="0" fontId="17" fillId="0" borderId="0" xfId="48" applyNumberFormat="1" applyFont="1" applyFill="1" applyBorder="1" applyAlignment="1">
      <alignment vertical="center"/>
    </xf>
    <xf numFmtId="176" fontId="17" fillId="0" borderId="0" xfId="48" applyNumberFormat="1" applyFont="1" applyFill="1" applyBorder="1" applyAlignment="1">
      <alignment vertical="center"/>
    </xf>
    <xf numFmtId="176" fontId="1" fillId="0" borderId="0" xfId="48" applyNumberFormat="1" applyBorder="1" applyAlignment="1">
      <alignment horizontal="right" vertical="center"/>
    </xf>
    <xf numFmtId="176" fontId="81" fillId="0" borderId="0" xfId="48" applyNumberFormat="1" applyFont="1">
      <alignment vertical="center"/>
    </xf>
    <xf numFmtId="0" fontId="13"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left" vertical="center"/>
    </xf>
    <xf numFmtId="0" fontId="0" fillId="0" borderId="11" xfId="0" applyFont="1" applyFill="1" applyBorder="1" applyAlignment="1">
      <alignment horizontal="left" vertical="center"/>
    </xf>
    <xf numFmtId="0" fontId="0" fillId="0" borderId="35" xfId="0" applyFont="1" applyBorder="1" applyAlignment="1">
      <alignment horizontal="left" vertical="center"/>
    </xf>
    <xf numFmtId="0" fontId="12" fillId="28" borderId="0" xfId="50" applyFont="1" applyFill="1" applyAlignment="1">
      <alignment vertical="center"/>
    </xf>
    <xf numFmtId="0" fontId="76" fillId="28" borderId="0" xfId="51" applyFont="1" applyFill="1" applyAlignment="1" applyProtection="1">
      <alignment horizontal="left" vertical="center"/>
    </xf>
    <xf numFmtId="0" fontId="11" fillId="28" borderId="0" xfId="51" applyFont="1" applyFill="1" applyAlignment="1" applyProtection="1">
      <alignment horizontal="left" vertical="center"/>
    </xf>
    <xf numFmtId="0" fontId="77" fillId="28" borderId="0" xfId="51" applyFont="1" applyFill="1" applyAlignment="1" applyProtection="1">
      <alignment horizontal="left" vertical="center"/>
    </xf>
    <xf numFmtId="0" fontId="77" fillId="28" borderId="0" xfId="51" applyFont="1" applyFill="1" applyAlignment="1" applyProtection="1">
      <alignment horizontal="center" vertical="center"/>
    </xf>
    <xf numFmtId="0" fontId="77" fillId="28" borderId="0" xfId="51" applyFont="1" applyFill="1" applyAlignment="1" applyProtection="1">
      <alignment horizontal="right" vertical="center"/>
    </xf>
    <xf numFmtId="0" fontId="9" fillId="28" borderId="0" xfId="51" applyFont="1" applyFill="1" applyAlignment="1" applyProtection="1">
      <alignment horizontal="center" vertical="center"/>
    </xf>
    <xf numFmtId="49" fontId="9" fillId="28" borderId="126" xfId="51" applyNumberFormat="1" applyFont="1" applyFill="1" applyBorder="1" applyAlignment="1" applyProtection="1">
      <alignment horizontal="center" vertical="center"/>
    </xf>
    <xf numFmtId="49" fontId="9" fillId="28" borderId="126" xfId="51" applyNumberFormat="1" applyFont="1" applyFill="1" applyBorder="1" applyAlignment="1" applyProtection="1">
      <alignment vertical="center"/>
    </xf>
    <xf numFmtId="49" fontId="9" fillId="28" borderId="126" xfId="51" applyNumberFormat="1" applyFont="1" applyFill="1" applyBorder="1" applyAlignment="1" applyProtection="1">
      <alignment horizontal="right" vertical="center"/>
    </xf>
    <xf numFmtId="177" fontId="14" fillId="33" borderId="128" xfId="51" applyNumberFormat="1" applyFont="1" applyFill="1" applyBorder="1" applyAlignment="1" applyProtection="1">
      <alignment horizontal="right" vertical="center" shrinkToFit="1"/>
    </xf>
    <xf numFmtId="177" fontId="14" fillId="33" borderId="129" xfId="51" applyNumberFormat="1" applyFont="1" applyFill="1" applyBorder="1" applyAlignment="1" applyProtection="1">
      <alignment horizontal="right" vertical="center" shrinkToFit="1"/>
    </xf>
    <xf numFmtId="177" fontId="14" fillId="33" borderId="130" xfId="51" applyNumberFormat="1" applyFont="1" applyFill="1" applyBorder="1" applyAlignment="1" applyProtection="1">
      <alignment horizontal="right" vertical="center" shrinkToFit="1"/>
    </xf>
    <xf numFmtId="177" fontId="14" fillId="33" borderId="131" xfId="51" applyNumberFormat="1" applyFont="1" applyFill="1" applyBorder="1" applyAlignment="1" applyProtection="1">
      <alignment horizontal="right" vertical="center" shrinkToFit="1"/>
    </xf>
    <xf numFmtId="177" fontId="14" fillId="33" borderId="132" xfId="51" applyNumberFormat="1" applyFont="1" applyFill="1" applyBorder="1" applyAlignment="1" applyProtection="1">
      <alignment horizontal="right" vertical="center" shrinkToFit="1"/>
    </xf>
    <xf numFmtId="177" fontId="14" fillId="33" borderId="133" xfId="51" applyNumberFormat="1" applyFont="1" applyFill="1" applyBorder="1" applyAlignment="1" applyProtection="1">
      <alignment horizontal="right" vertical="center" shrinkToFit="1"/>
    </xf>
    <xf numFmtId="177" fontId="14" fillId="33" borderId="134" xfId="51" applyNumberFormat="1" applyFont="1" applyFill="1" applyBorder="1" applyAlignment="1" applyProtection="1">
      <alignment horizontal="right" vertical="center" shrinkToFit="1"/>
    </xf>
    <xf numFmtId="177" fontId="14" fillId="33" borderId="135" xfId="51" applyNumberFormat="1" applyFont="1" applyFill="1" applyBorder="1" applyAlignment="1" applyProtection="1">
      <alignment horizontal="right" vertical="center" shrinkToFit="1"/>
    </xf>
    <xf numFmtId="177" fontId="14" fillId="33" borderId="136" xfId="51" applyNumberFormat="1" applyFont="1" applyFill="1" applyBorder="1" applyAlignment="1" applyProtection="1">
      <alignment horizontal="right" vertical="center" shrinkToFit="1"/>
    </xf>
    <xf numFmtId="177" fontId="14" fillId="33" borderId="137" xfId="51" applyNumberFormat="1" applyFont="1" applyFill="1" applyBorder="1" applyAlignment="1" applyProtection="1">
      <alignment horizontal="right" vertical="center" shrinkToFit="1"/>
    </xf>
    <xf numFmtId="177" fontId="14" fillId="33" borderId="138" xfId="51" applyNumberFormat="1" applyFont="1" applyFill="1" applyBorder="1" applyAlignment="1" applyProtection="1">
      <alignment horizontal="right" vertical="center" shrinkToFit="1"/>
    </xf>
    <xf numFmtId="177" fontId="14" fillId="33" borderId="139" xfId="51" applyNumberFormat="1" applyFont="1" applyFill="1" applyBorder="1" applyAlignment="1" applyProtection="1">
      <alignment horizontal="right" vertical="center" shrinkToFit="1"/>
    </xf>
    <xf numFmtId="177" fontId="14" fillId="0" borderId="140" xfId="51" applyNumberFormat="1" applyFont="1" applyFill="1" applyBorder="1" applyAlignment="1" applyProtection="1">
      <alignment horizontal="right" vertical="center" shrinkToFit="1"/>
    </xf>
    <xf numFmtId="177" fontId="14" fillId="0" borderId="141" xfId="51" applyNumberFormat="1" applyFont="1" applyFill="1" applyBorder="1" applyAlignment="1" applyProtection="1">
      <alignment horizontal="right" vertical="center" shrinkToFit="1"/>
    </xf>
    <xf numFmtId="177" fontId="14" fillId="0" borderId="142" xfId="51" applyNumberFormat="1" applyFont="1" applyFill="1" applyBorder="1" applyAlignment="1" applyProtection="1">
      <alignment horizontal="right" vertical="center" shrinkToFit="1"/>
    </xf>
    <xf numFmtId="177" fontId="14" fillId="0" borderId="143" xfId="51" applyNumberFormat="1" applyFont="1" applyFill="1" applyBorder="1" applyAlignment="1" applyProtection="1">
      <alignment horizontal="right" vertical="center" shrinkToFit="1"/>
    </xf>
    <xf numFmtId="177" fontId="14" fillId="0" borderId="144" xfId="51" applyNumberFormat="1" applyFont="1" applyFill="1" applyBorder="1" applyAlignment="1" applyProtection="1">
      <alignment horizontal="right" vertical="center" shrinkToFit="1"/>
    </xf>
    <xf numFmtId="177" fontId="14" fillId="0" borderId="145" xfId="51" applyNumberFormat="1" applyFont="1" applyFill="1" applyBorder="1" applyAlignment="1" applyProtection="1">
      <alignment horizontal="right" vertical="center" shrinkToFit="1"/>
    </xf>
    <xf numFmtId="177" fontId="14" fillId="0" borderId="146" xfId="51" applyNumberFormat="1" applyFont="1" applyFill="1" applyBorder="1" applyAlignment="1" applyProtection="1">
      <alignment horizontal="right" vertical="center" shrinkToFit="1"/>
    </xf>
    <xf numFmtId="177" fontId="14" fillId="0" borderId="147" xfId="51" applyNumberFormat="1" applyFont="1" applyFill="1" applyBorder="1" applyAlignment="1" applyProtection="1">
      <alignment horizontal="right" vertical="center" shrinkToFit="1"/>
    </xf>
    <xf numFmtId="177" fontId="14" fillId="0" borderId="128" xfId="51" applyNumberFormat="1" applyFont="1" applyFill="1" applyBorder="1" applyAlignment="1" applyProtection="1">
      <alignment horizontal="right" vertical="center" shrinkToFit="1"/>
    </xf>
    <xf numFmtId="177" fontId="14" fillId="0" borderId="148" xfId="51" applyNumberFormat="1" applyFont="1" applyFill="1" applyBorder="1" applyAlignment="1" applyProtection="1">
      <alignment horizontal="right" vertical="center" shrinkToFit="1"/>
    </xf>
    <xf numFmtId="177" fontId="14" fillId="0" borderId="149" xfId="51" applyNumberFormat="1" applyFont="1" applyFill="1" applyBorder="1" applyAlignment="1" applyProtection="1">
      <alignment horizontal="right" vertical="center" shrinkToFit="1"/>
    </xf>
    <xf numFmtId="177" fontId="14" fillId="0" borderId="150" xfId="51" applyNumberFormat="1" applyFont="1" applyFill="1" applyBorder="1" applyAlignment="1" applyProtection="1">
      <alignment horizontal="right" vertical="center" shrinkToFit="1"/>
    </xf>
    <xf numFmtId="177" fontId="14" fillId="0" borderId="151" xfId="51" applyNumberFormat="1" applyFont="1" applyFill="1" applyBorder="1" applyAlignment="1" applyProtection="1">
      <alignment horizontal="right" vertical="center" shrinkToFit="1"/>
    </xf>
    <xf numFmtId="177" fontId="14" fillId="0" borderId="152" xfId="51" applyNumberFormat="1" applyFont="1" applyFill="1" applyBorder="1" applyAlignment="1" applyProtection="1">
      <alignment horizontal="right" vertical="center" shrinkToFit="1"/>
    </xf>
    <xf numFmtId="177" fontId="14" fillId="0" borderId="153" xfId="51" applyNumberFormat="1" applyFont="1" applyFill="1" applyBorder="1" applyAlignment="1" applyProtection="1">
      <alignment horizontal="right" vertical="center" shrinkToFit="1"/>
    </xf>
    <xf numFmtId="177" fontId="14" fillId="0" borderId="154" xfId="51" applyNumberFormat="1" applyFont="1" applyFill="1" applyBorder="1" applyAlignment="1" applyProtection="1">
      <alignment horizontal="right" vertical="center" shrinkToFit="1"/>
    </xf>
    <xf numFmtId="0" fontId="14" fillId="0" borderId="0" xfId="0" applyFont="1" applyBorder="1" applyAlignment="1" applyProtection="1">
      <alignment horizontal="center" vertical="center"/>
      <protection locked="0"/>
    </xf>
    <xf numFmtId="0" fontId="14" fillId="0" borderId="0" xfId="0" applyFont="1" applyBorder="1" applyAlignment="1" applyProtection="1">
      <alignment horizontal="left" vertical="center"/>
      <protection locked="0"/>
    </xf>
    <xf numFmtId="0" fontId="82" fillId="0" borderId="17" xfId="0" applyFont="1" applyFill="1" applyBorder="1" applyAlignment="1">
      <alignment vertical="center"/>
    </xf>
    <xf numFmtId="0" fontId="82" fillId="0" borderId="28" xfId="0" applyFont="1" applyFill="1" applyBorder="1" applyAlignment="1">
      <alignment vertical="center"/>
    </xf>
    <xf numFmtId="0" fontId="82" fillId="0" borderId="19" xfId="0" applyFont="1" applyFill="1" applyBorder="1">
      <alignment vertical="center"/>
    </xf>
    <xf numFmtId="49" fontId="82" fillId="0" borderId="30" xfId="0" applyNumberFormat="1" applyFont="1" applyFill="1" applyBorder="1" applyAlignment="1">
      <alignment horizontal="center" vertical="center"/>
    </xf>
    <xf numFmtId="0" fontId="0" fillId="0" borderId="0" xfId="0" applyFont="1" applyFill="1" applyAlignment="1">
      <alignment vertical="center"/>
    </xf>
    <xf numFmtId="0" fontId="1" fillId="0" borderId="34" xfId="0" applyFont="1" applyBorder="1" applyAlignment="1">
      <alignment horizontal="right" vertical="center"/>
    </xf>
    <xf numFmtId="0" fontId="0" fillId="0" borderId="35" xfId="0" applyFont="1" applyBorder="1" applyAlignment="1">
      <alignment vertical="center"/>
    </xf>
    <xf numFmtId="0" fontId="0" fillId="0" borderId="47" xfId="0" applyBorder="1" applyAlignment="1">
      <alignment horizontal="right" vertical="center"/>
    </xf>
    <xf numFmtId="0" fontId="84" fillId="0" borderId="0" xfId="0" applyFont="1" applyFill="1">
      <alignment vertical="center"/>
    </xf>
    <xf numFmtId="0" fontId="84" fillId="0" borderId="0" xfId="0" applyFont="1">
      <alignment vertical="center"/>
    </xf>
    <xf numFmtId="0" fontId="17" fillId="0" borderId="0" xfId="46" applyFill="1" applyBorder="1" applyProtection="1"/>
    <xf numFmtId="37" fontId="77" fillId="0" borderId="127" xfId="51" applyNumberFormat="1" applyFont="1" applyFill="1" applyBorder="1" applyAlignment="1" applyProtection="1">
      <alignment horizontal="center" vertical="center"/>
    </xf>
    <xf numFmtId="0" fontId="17" fillId="0" borderId="0" xfId="46" applyFill="1" applyAlignment="1" applyProtection="1">
      <alignment horizontal="left"/>
    </xf>
    <xf numFmtId="0" fontId="17" fillId="0" borderId="0" xfId="46" applyFont="1" applyFill="1" applyBorder="1" applyAlignment="1" applyProtection="1">
      <alignment horizontal="right" vertical="center"/>
    </xf>
    <xf numFmtId="0" fontId="20" fillId="0" borderId="0" xfId="46" applyFont="1" applyFill="1" applyBorder="1" applyAlignment="1" applyProtection="1">
      <alignment vertical="center"/>
    </xf>
    <xf numFmtId="0" fontId="22" fillId="0" borderId="85" xfId="46" applyFont="1" applyFill="1" applyBorder="1" applyAlignment="1" applyProtection="1">
      <alignment horizontal="center" vertical="center" shrinkToFit="1"/>
    </xf>
    <xf numFmtId="0" fontId="60" fillId="0" borderId="29" xfId="46" applyFont="1" applyFill="1" applyBorder="1" applyAlignment="1" applyProtection="1">
      <alignment horizontal="center" wrapText="1"/>
    </xf>
    <xf numFmtId="38" fontId="22" fillId="0" borderId="29" xfId="36" applyFont="1" applyFill="1" applyBorder="1" applyAlignment="1" applyProtection="1">
      <alignment horizontal="right" vertical="center" wrapText="1"/>
    </xf>
    <xf numFmtId="0" fontId="20" fillId="0" borderId="87" xfId="46" applyFont="1" applyFill="1" applyBorder="1" applyAlignment="1" applyProtection="1">
      <alignment vertical="center"/>
    </xf>
    <xf numFmtId="0" fontId="33" fillId="0" borderId="0" xfId="46" applyFont="1" applyFill="1" applyAlignment="1" applyProtection="1">
      <alignment vertical="center"/>
    </xf>
    <xf numFmtId="0" fontId="20" fillId="0" borderId="88" xfId="46" applyFont="1" applyFill="1" applyBorder="1" applyAlignment="1" applyProtection="1">
      <alignment horizontal="center" vertical="center" wrapText="1"/>
    </xf>
    <xf numFmtId="38" fontId="64" fillId="0" borderId="89" xfId="36" applyFont="1" applyFill="1" applyBorder="1" applyAlignment="1" applyProtection="1">
      <alignment horizontal="right" vertical="center" wrapText="1"/>
    </xf>
    <xf numFmtId="38" fontId="22" fillId="0" borderId="90" xfId="36" applyFont="1" applyFill="1" applyBorder="1" applyAlignment="1" applyProtection="1">
      <alignment horizontal="right" vertical="center" wrapText="1"/>
    </xf>
    <xf numFmtId="38" fontId="22" fillId="0" borderId="91" xfId="36" applyFont="1" applyFill="1" applyBorder="1" applyAlignment="1" applyProtection="1">
      <alignment horizontal="right" vertical="center" wrapText="1"/>
    </xf>
    <xf numFmtId="38" fontId="22" fillId="0" borderId="88" xfId="36" applyNumberFormat="1" applyFont="1" applyFill="1" applyBorder="1" applyAlignment="1" applyProtection="1">
      <alignment horizontal="right" vertical="center" wrapText="1"/>
    </xf>
    <xf numFmtId="38" fontId="65" fillId="0" borderId="89" xfId="36" applyFont="1" applyFill="1" applyBorder="1" applyAlignment="1" applyProtection="1">
      <alignment horizontal="right" vertical="center" wrapText="1"/>
    </xf>
    <xf numFmtId="38" fontId="22" fillId="0" borderId="66" xfId="36" applyFont="1" applyFill="1" applyBorder="1" applyAlignment="1" applyProtection="1">
      <alignment horizontal="right" vertical="center" wrapText="1"/>
      <protection locked="0"/>
    </xf>
    <xf numFmtId="38" fontId="65" fillId="0" borderId="88" xfId="36" applyFont="1" applyFill="1" applyBorder="1" applyAlignment="1" applyProtection="1">
      <alignment horizontal="right" vertical="center" wrapText="1"/>
    </xf>
    <xf numFmtId="38" fontId="65" fillId="0" borderId="12" xfId="36" applyFont="1" applyFill="1" applyBorder="1" applyAlignment="1" applyProtection="1">
      <alignment horizontal="right" vertical="center" wrapText="1"/>
    </xf>
    <xf numFmtId="0" fontId="20" fillId="0" borderId="56" xfId="46" applyFont="1" applyFill="1" applyBorder="1" applyAlignment="1" applyProtection="1">
      <alignment vertical="center"/>
    </xf>
    <xf numFmtId="38" fontId="65" fillId="0" borderId="12" xfId="36" applyFont="1" applyFill="1" applyBorder="1" applyAlignment="1" applyProtection="1">
      <alignment horizontal="center" vertical="center" wrapText="1"/>
    </xf>
    <xf numFmtId="38" fontId="65" fillId="0" borderId="11" xfId="36" applyFont="1" applyFill="1" applyBorder="1" applyAlignment="1" applyProtection="1">
      <alignment horizontal="center" vertical="center" wrapText="1"/>
    </xf>
    <xf numFmtId="38" fontId="65" fillId="0" borderId="92" xfId="46" applyNumberFormat="1" applyFont="1" applyFill="1" applyBorder="1" applyAlignment="1">
      <alignment vertical="center" wrapText="1"/>
    </xf>
    <xf numFmtId="38" fontId="22" fillId="0" borderId="11" xfId="36" applyFont="1" applyFill="1" applyBorder="1" applyAlignment="1" applyProtection="1">
      <alignment horizontal="right" vertical="center" shrinkToFit="1"/>
    </xf>
    <xf numFmtId="38" fontId="22" fillId="0" borderId="92" xfId="46" applyNumberFormat="1" applyFont="1" applyFill="1" applyBorder="1" applyAlignment="1">
      <alignment vertical="center" wrapText="1"/>
    </xf>
    <xf numFmtId="0" fontId="20" fillId="0" borderId="31" xfId="46" applyFont="1" applyFill="1" applyBorder="1" applyAlignment="1" applyProtection="1"/>
    <xf numFmtId="0" fontId="20" fillId="0" borderId="93" xfId="46" applyFont="1" applyFill="1" applyBorder="1" applyAlignment="1" applyProtection="1">
      <alignment horizontal="center" vertical="center" wrapText="1"/>
    </xf>
    <xf numFmtId="38" fontId="64" fillId="0" borderId="94" xfId="36" applyFont="1" applyFill="1" applyBorder="1" applyAlignment="1" applyProtection="1">
      <alignment horizontal="right" vertical="center" wrapText="1"/>
    </xf>
    <xf numFmtId="38" fontId="22" fillId="0" borderId="95" xfId="36" applyFont="1" applyFill="1" applyBorder="1" applyAlignment="1" applyProtection="1">
      <alignment horizontal="right" vertical="center" wrapText="1"/>
    </xf>
    <xf numFmtId="38" fontId="22" fillId="0" borderId="96" xfId="36" applyFont="1" applyFill="1" applyBorder="1" applyAlignment="1" applyProtection="1">
      <alignment horizontal="right" vertical="center" wrapText="1"/>
    </xf>
    <xf numFmtId="38" fontId="22" fillId="0" borderId="93" xfId="36" applyNumberFormat="1" applyFont="1" applyFill="1" applyBorder="1" applyAlignment="1" applyProtection="1">
      <alignment horizontal="right" vertical="center" wrapText="1"/>
    </xf>
    <xf numFmtId="38" fontId="65" fillId="0" borderId="94" xfId="36" applyFont="1" applyFill="1" applyBorder="1" applyAlignment="1" applyProtection="1">
      <alignment horizontal="right" vertical="center" wrapText="1"/>
    </xf>
    <xf numFmtId="38" fontId="22" fillId="0" borderId="13" xfId="36" applyFont="1" applyFill="1" applyBorder="1" applyAlignment="1" applyProtection="1">
      <alignment horizontal="right" vertical="center" shrinkToFit="1"/>
    </xf>
    <xf numFmtId="38" fontId="22" fillId="0" borderId="97" xfId="36" applyFont="1" applyFill="1" applyBorder="1" applyAlignment="1" applyProtection="1">
      <alignment horizontal="right" vertical="center" wrapText="1"/>
    </xf>
    <xf numFmtId="38" fontId="22" fillId="0" borderId="67" xfId="36" applyFont="1" applyFill="1" applyBorder="1" applyAlignment="1" applyProtection="1">
      <alignment horizontal="right" vertical="center" wrapText="1"/>
      <protection locked="0"/>
    </xf>
    <xf numFmtId="38" fontId="65" fillId="0" borderId="93" xfId="36" applyFont="1" applyFill="1" applyBorder="1" applyAlignment="1" applyProtection="1">
      <alignment horizontal="right" vertical="center" wrapText="1"/>
    </xf>
    <xf numFmtId="38" fontId="22" fillId="0" borderId="98" xfId="36" applyNumberFormat="1" applyFont="1" applyFill="1" applyBorder="1" applyAlignment="1" applyProtection="1">
      <alignment horizontal="right" vertical="center" wrapText="1"/>
    </xf>
    <xf numFmtId="38" fontId="17" fillId="0" borderId="0" xfId="46" applyNumberFormat="1" applyFill="1" applyBorder="1" applyAlignment="1" applyProtection="1">
      <alignment vertical="center"/>
    </xf>
    <xf numFmtId="10" fontId="68" fillId="0" borderId="0" xfId="46" applyNumberFormat="1" applyFont="1" applyFill="1" applyAlignment="1" applyProtection="1">
      <alignment vertical="center"/>
    </xf>
    <xf numFmtId="0" fontId="17" fillId="0" borderId="0" xfId="46" applyFill="1" applyAlignment="1" applyProtection="1">
      <alignment horizontal="center" vertical="center"/>
    </xf>
    <xf numFmtId="10" fontId="69" fillId="0" borderId="0" xfId="46" applyNumberFormat="1" applyFont="1" applyFill="1" applyAlignment="1" applyProtection="1">
      <alignment vertical="center"/>
    </xf>
    <xf numFmtId="38" fontId="65" fillId="0" borderId="92" xfId="46" applyNumberFormat="1" applyFont="1" applyFill="1" applyBorder="1" applyAlignment="1">
      <alignment horizontal="right" vertical="center" wrapText="1"/>
    </xf>
    <xf numFmtId="38" fontId="22" fillId="0" borderId="14" xfId="36" applyFont="1" applyFill="1" applyBorder="1" applyAlignment="1" applyProtection="1">
      <alignment horizontal="right" vertical="center" wrapText="1"/>
      <protection locked="0"/>
    </xf>
    <xf numFmtId="38" fontId="17" fillId="0" borderId="0" xfId="46" applyNumberFormat="1" applyFill="1" applyAlignment="1" applyProtection="1">
      <alignment vertical="center"/>
    </xf>
    <xf numFmtId="0" fontId="76" fillId="28" borderId="245" xfId="51" applyFont="1" applyFill="1" applyBorder="1" applyAlignment="1" applyProtection="1">
      <alignment horizontal="left" vertical="center"/>
    </xf>
    <xf numFmtId="0" fontId="11" fillId="28" borderId="65" xfId="51" applyFont="1" applyFill="1" applyBorder="1" applyAlignment="1" applyProtection="1">
      <alignment horizontal="left" vertical="center"/>
    </xf>
    <xf numFmtId="0" fontId="11" fillId="28" borderId="246" xfId="51" applyFont="1" applyFill="1" applyBorder="1" applyAlignment="1" applyProtection="1">
      <alignment horizontal="left" vertical="center"/>
    </xf>
    <xf numFmtId="49" fontId="90" fillId="28" borderId="247" xfId="51" applyNumberFormat="1" applyFont="1" applyFill="1" applyBorder="1" applyAlignment="1" applyProtection="1">
      <alignment horizontal="right" vertical="center"/>
    </xf>
    <xf numFmtId="0" fontId="91" fillId="28" borderId="0" xfId="51" applyFont="1" applyFill="1" applyBorder="1" applyAlignment="1" applyProtection="1">
      <alignment horizontal="left" vertical="center"/>
    </xf>
    <xf numFmtId="0" fontId="11" fillId="28" borderId="0" xfId="51" applyFont="1" applyFill="1" applyBorder="1" applyAlignment="1" applyProtection="1">
      <alignment horizontal="left" vertical="center"/>
    </xf>
    <xf numFmtId="0" fontId="11" fillId="28" borderId="248" xfId="51" applyFont="1" applyFill="1" applyBorder="1" applyAlignment="1" applyProtection="1">
      <alignment horizontal="left" vertical="center"/>
    </xf>
    <xf numFmtId="0" fontId="93" fillId="28" borderId="249" xfId="50" applyFont="1" applyFill="1" applyBorder="1" applyAlignment="1">
      <alignment vertical="center" wrapText="1"/>
    </xf>
    <xf numFmtId="0" fontId="93" fillId="28" borderId="250" xfId="50" applyFont="1" applyFill="1" applyBorder="1" applyAlignment="1">
      <alignment vertical="center"/>
    </xf>
    <xf numFmtId="0" fontId="93" fillId="28" borderId="251" xfId="50" applyFont="1" applyFill="1" applyBorder="1" applyAlignment="1">
      <alignment vertical="center"/>
    </xf>
    <xf numFmtId="0" fontId="12" fillId="25" borderId="0" xfId="50" applyFont="1" applyFill="1" applyAlignment="1">
      <alignment vertical="center"/>
    </xf>
    <xf numFmtId="177" fontId="12" fillId="0" borderId="144" xfId="51" applyNumberFormat="1" applyFont="1" applyFill="1" applyBorder="1" applyAlignment="1" applyProtection="1">
      <alignment horizontal="right" vertical="center" shrinkToFit="1"/>
    </xf>
    <xf numFmtId="177" fontId="12" fillId="0" borderId="145" xfId="51" applyNumberFormat="1" applyFont="1" applyFill="1" applyBorder="1" applyAlignment="1" applyProtection="1">
      <alignment horizontal="right" vertical="center" shrinkToFit="1"/>
    </xf>
    <xf numFmtId="177" fontId="12" fillId="0" borderId="146" xfId="51" applyNumberFormat="1" applyFont="1" applyFill="1" applyBorder="1" applyAlignment="1" applyProtection="1">
      <alignment horizontal="right" vertical="center" shrinkToFit="1"/>
    </xf>
    <xf numFmtId="177" fontId="12" fillId="0" borderId="147" xfId="51" applyNumberFormat="1" applyFont="1" applyFill="1" applyBorder="1" applyAlignment="1" applyProtection="1">
      <alignment horizontal="right" vertical="center" shrinkToFit="1"/>
    </xf>
    <xf numFmtId="0" fontId="12" fillId="0" borderId="0" xfId="50" applyFont="1" applyFill="1" applyAlignment="1">
      <alignment vertical="center"/>
    </xf>
    <xf numFmtId="0" fontId="94" fillId="28" borderId="252" xfId="51" applyFont="1" applyFill="1" applyBorder="1" applyAlignment="1" applyProtection="1">
      <alignment vertical="center"/>
    </xf>
    <xf numFmtId="0" fontId="94" fillId="28" borderId="253" xfId="51" applyFont="1" applyFill="1" applyBorder="1" applyAlignment="1">
      <alignment vertical="center"/>
    </xf>
    <xf numFmtId="0" fontId="82" fillId="0" borderId="19" xfId="0" applyFont="1" applyFill="1" applyBorder="1" applyAlignment="1">
      <alignment horizontal="center" vertical="center"/>
    </xf>
    <xf numFmtId="0" fontId="82" fillId="0" borderId="40" xfId="0" applyFont="1" applyFill="1" applyBorder="1" applyAlignment="1">
      <alignment horizontal="center" vertical="center"/>
    </xf>
    <xf numFmtId="0" fontId="82" fillId="0" borderId="29" xfId="0" applyFont="1" applyFill="1" applyBorder="1" applyAlignment="1">
      <alignment horizontal="center" vertical="center"/>
    </xf>
    <xf numFmtId="0" fontId="82" fillId="0" borderId="10" xfId="0" applyFont="1" applyFill="1" applyBorder="1" applyAlignment="1">
      <alignment horizontal="center" vertical="center"/>
    </xf>
    <xf numFmtId="0" fontId="98" fillId="0" borderId="28" xfId="0" applyFont="1" applyFill="1" applyBorder="1" applyAlignment="1">
      <alignment vertical="center"/>
    </xf>
    <xf numFmtId="0" fontId="82" fillId="0" borderId="43" xfId="0" applyFont="1" applyFill="1" applyBorder="1" applyAlignment="1">
      <alignment horizontal="center" vertical="center"/>
    </xf>
    <xf numFmtId="49" fontId="82" fillId="0" borderId="19" xfId="0" applyNumberFormat="1" applyFont="1" applyFill="1" applyBorder="1" applyAlignment="1">
      <alignment horizontal="center" vertical="center"/>
    </xf>
    <xf numFmtId="0" fontId="82" fillId="0" borderId="30" xfId="0" applyFont="1" applyFill="1" applyBorder="1" applyAlignment="1">
      <alignment horizontal="center" vertical="center"/>
    </xf>
    <xf numFmtId="0" fontId="82" fillId="0" borderId="116" xfId="0" applyFont="1" applyFill="1" applyBorder="1" applyAlignment="1">
      <alignment horizontal="center" vertical="center"/>
    </xf>
    <xf numFmtId="49" fontId="82" fillId="0" borderId="112" xfId="0" applyNumberFormat="1" applyFont="1" applyFill="1" applyBorder="1" applyAlignment="1">
      <alignment horizontal="center" vertical="center"/>
    </xf>
    <xf numFmtId="0" fontId="82" fillId="0" borderId="113" xfId="0" applyFont="1" applyFill="1" applyBorder="1" applyAlignment="1">
      <alignment vertical="center"/>
    </xf>
    <xf numFmtId="0" fontId="82" fillId="0" borderId="114" xfId="0" applyFont="1" applyFill="1" applyBorder="1" applyAlignment="1">
      <alignment vertical="center"/>
    </xf>
    <xf numFmtId="0" fontId="82" fillId="0" borderId="44" xfId="0" applyFont="1" applyFill="1" applyBorder="1" applyAlignment="1">
      <alignment horizontal="center" vertical="center"/>
    </xf>
    <xf numFmtId="0" fontId="82" fillId="0" borderId="0" xfId="0" applyFont="1" applyFill="1" applyBorder="1" applyAlignment="1">
      <alignment horizontal="center" vertical="center"/>
    </xf>
    <xf numFmtId="49" fontId="82" fillId="0" borderId="0" xfId="0" applyNumberFormat="1" applyFont="1" applyFill="1" applyBorder="1" applyAlignment="1">
      <alignment horizontal="center" vertical="center"/>
    </xf>
    <xf numFmtId="0" fontId="82" fillId="0" borderId="0" xfId="0" applyFont="1" applyFill="1" applyBorder="1" applyAlignment="1">
      <alignment vertical="center"/>
    </xf>
    <xf numFmtId="0" fontId="84" fillId="0" borderId="0" xfId="0" applyFont="1" applyFill="1" applyBorder="1">
      <alignment vertical="center"/>
    </xf>
    <xf numFmtId="0" fontId="84" fillId="0" borderId="12" xfId="0" applyFont="1" applyFill="1" applyBorder="1">
      <alignment vertical="center"/>
    </xf>
    <xf numFmtId="0" fontId="84" fillId="0" borderId="11" xfId="0" applyFont="1" applyFill="1" applyBorder="1">
      <alignment vertical="center"/>
    </xf>
    <xf numFmtId="0" fontId="84" fillId="0" borderId="16" xfId="0" applyFont="1" applyFill="1" applyBorder="1">
      <alignment vertical="center"/>
    </xf>
    <xf numFmtId="0" fontId="84" fillId="0" borderId="15" xfId="0" applyFont="1" applyFill="1" applyBorder="1">
      <alignment vertical="center"/>
    </xf>
    <xf numFmtId="0" fontId="0" fillId="0" borderId="16" xfId="0" applyFont="1" applyFill="1" applyBorder="1" applyAlignment="1">
      <alignment horizontal="left" vertical="center"/>
    </xf>
    <xf numFmtId="0" fontId="0" fillId="0" borderId="15" xfId="0" applyFont="1" applyFill="1" applyBorder="1" applyAlignment="1">
      <alignment horizontal="left" vertical="center"/>
    </xf>
    <xf numFmtId="0" fontId="82" fillId="0" borderId="254" xfId="0" applyFont="1" applyFill="1" applyBorder="1" applyAlignment="1">
      <alignment horizontal="center" vertical="center"/>
    </xf>
    <xf numFmtId="0" fontId="0" fillId="0" borderId="12" xfId="0" applyFont="1" applyFill="1" applyBorder="1">
      <alignment vertical="center"/>
    </xf>
    <xf numFmtId="0" fontId="0" fillId="0" borderId="14" xfId="0" applyFont="1" applyFill="1" applyBorder="1">
      <alignment vertical="center"/>
    </xf>
    <xf numFmtId="0" fontId="0" fillId="0" borderId="30" xfId="0" applyFont="1" applyFill="1" applyBorder="1">
      <alignment vertical="center"/>
    </xf>
    <xf numFmtId="0" fontId="97" fillId="0" borderId="0" xfId="0" applyFont="1" applyBorder="1" applyAlignment="1">
      <alignment vertical="center" wrapText="1"/>
    </xf>
    <xf numFmtId="0" fontId="97" fillId="0" borderId="0" xfId="0" applyFont="1">
      <alignment vertical="center"/>
    </xf>
    <xf numFmtId="0" fontId="97" fillId="0" borderId="0" xfId="0" applyFont="1" applyBorder="1">
      <alignment vertical="center"/>
    </xf>
    <xf numFmtId="0" fontId="84" fillId="0" borderId="0" xfId="0" applyFont="1" applyFill="1" applyBorder="1" applyAlignment="1">
      <alignment horizontal="center" vertical="center"/>
    </xf>
    <xf numFmtId="0" fontId="84" fillId="0" borderId="0" xfId="0" applyFont="1" applyFill="1" applyAlignment="1">
      <alignment vertical="center"/>
    </xf>
    <xf numFmtId="0" fontId="96" fillId="0" borderId="106" xfId="0" applyFont="1" applyFill="1" applyBorder="1" applyAlignment="1">
      <alignment horizontal="center" vertical="center" wrapText="1"/>
    </xf>
    <xf numFmtId="0" fontId="84" fillId="0" borderId="110" xfId="0" applyFont="1" applyFill="1" applyBorder="1" applyAlignment="1">
      <alignment horizontal="center" vertical="center"/>
    </xf>
    <xf numFmtId="0" fontId="84" fillId="0" borderId="115" xfId="0" applyFont="1" applyFill="1" applyBorder="1" applyAlignment="1">
      <alignment horizontal="center" vertical="center"/>
    </xf>
    <xf numFmtId="0" fontId="84" fillId="0" borderId="0" xfId="0" applyFont="1" applyBorder="1" applyAlignment="1">
      <alignment horizontal="center" vertical="center"/>
    </xf>
    <xf numFmtId="0" fontId="84" fillId="0" borderId="0" xfId="0" applyFont="1" applyAlignment="1">
      <alignment horizontal="center" vertical="center"/>
    </xf>
    <xf numFmtId="0" fontId="12" fillId="0" borderId="254" xfId="0" applyFont="1" applyFill="1" applyBorder="1" applyAlignment="1">
      <alignment horizontal="center" vertical="center"/>
    </xf>
    <xf numFmtId="0" fontId="12" fillId="0" borderId="257" xfId="0" applyFont="1" applyFill="1" applyBorder="1" applyAlignment="1">
      <alignment vertical="center"/>
    </xf>
    <xf numFmtId="0" fontId="12" fillId="0" borderId="258" xfId="0" applyFont="1" applyFill="1" applyBorder="1" applyAlignment="1">
      <alignment vertical="center"/>
    </xf>
    <xf numFmtId="0" fontId="54" fillId="0" borderId="258" xfId="0" applyFont="1" applyFill="1" applyBorder="1" applyAlignment="1">
      <alignment vertical="center"/>
    </xf>
    <xf numFmtId="0" fontId="54" fillId="0" borderId="259" xfId="0" applyFont="1" applyFill="1" applyBorder="1" applyAlignment="1">
      <alignment horizontal="center" vertical="center"/>
    </xf>
    <xf numFmtId="0" fontId="102" fillId="0" borderId="0" xfId="59" applyFont="1" applyFill="1" applyAlignment="1">
      <alignment vertical="center"/>
    </xf>
    <xf numFmtId="0" fontId="21" fillId="0" borderId="0" xfId="59" applyFont="1" applyFill="1" applyAlignment="1">
      <alignment vertical="center"/>
    </xf>
    <xf numFmtId="0" fontId="21" fillId="0" borderId="0" xfId="0" applyFont="1" applyFill="1" applyAlignment="1">
      <alignment vertical="center"/>
    </xf>
    <xf numFmtId="0" fontId="17" fillId="0" borderId="0" xfId="59" applyFont="1" applyFill="1" applyAlignment="1">
      <alignment vertical="center"/>
    </xf>
    <xf numFmtId="0" fontId="24" fillId="0" borderId="0" xfId="59" applyFont="1" applyFill="1" applyAlignment="1">
      <alignment vertical="center"/>
    </xf>
    <xf numFmtId="0" fontId="24" fillId="0" borderId="0" xfId="0" applyFont="1" applyFill="1" applyAlignment="1">
      <alignment horizontal="right" vertical="center"/>
    </xf>
    <xf numFmtId="0" fontId="21" fillId="0" borderId="257" xfId="59" applyFont="1" applyFill="1" applyBorder="1" applyAlignment="1">
      <alignment horizontal="distributed" vertical="center"/>
    </xf>
    <xf numFmtId="0" fontId="21" fillId="24" borderId="257" xfId="59" applyFont="1" applyFill="1" applyBorder="1" applyAlignment="1">
      <alignment horizontal="center" vertical="center"/>
    </xf>
    <xf numFmtId="176" fontId="21" fillId="24" borderId="256" xfId="59" applyNumberFormat="1" applyFont="1" applyFill="1" applyBorder="1" applyAlignment="1">
      <alignment vertical="center" shrinkToFit="1"/>
    </xf>
    <xf numFmtId="0" fontId="21" fillId="0" borderId="272" xfId="59" applyFont="1" applyFill="1" applyBorder="1" applyAlignment="1">
      <alignment horizontal="center" vertical="center"/>
    </xf>
    <xf numFmtId="0" fontId="21" fillId="0" borderId="273" xfId="0" applyFont="1" applyFill="1" applyBorder="1" applyAlignment="1">
      <alignment horizontal="center" vertical="center"/>
    </xf>
    <xf numFmtId="0" fontId="21" fillId="0" borderId="254" xfId="0" applyFont="1" applyFill="1" applyBorder="1" applyAlignment="1">
      <alignment horizontal="center" vertical="center"/>
    </xf>
    <xf numFmtId="0" fontId="21" fillId="0" borderId="30" xfId="59" applyFont="1" applyFill="1" applyBorder="1" applyAlignment="1">
      <alignment horizontal="center" vertical="center"/>
    </xf>
    <xf numFmtId="188" fontId="21" fillId="33" borderId="274" xfId="0" applyNumberFormat="1" applyFont="1" applyFill="1" applyBorder="1" applyAlignment="1">
      <alignment vertical="center"/>
    </xf>
    <xf numFmtId="188" fontId="21" fillId="33" borderId="260" xfId="0" applyNumberFormat="1" applyFont="1" applyFill="1" applyBorder="1" applyAlignment="1">
      <alignment vertical="center"/>
    </xf>
    <xf numFmtId="0" fontId="103" fillId="0" borderId="0" xfId="59" applyFont="1" applyFill="1" applyAlignment="1">
      <alignment vertical="center"/>
    </xf>
    <xf numFmtId="0" fontId="22" fillId="0" borderId="254" xfId="59" applyFont="1" applyFill="1" applyBorder="1" applyAlignment="1">
      <alignment horizontal="distributed" vertical="center" shrinkToFit="1"/>
    </xf>
    <xf numFmtId="0" fontId="21" fillId="0" borderId="262" xfId="59" applyFont="1" applyFill="1" applyBorder="1" applyAlignment="1">
      <alignment horizontal="center" vertical="center"/>
    </xf>
    <xf numFmtId="38" fontId="22" fillId="0" borderId="255" xfId="34" applyFont="1" applyFill="1" applyBorder="1" applyAlignment="1">
      <alignment vertical="center"/>
    </xf>
    <xf numFmtId="38" fontId="21" fillId="0" borderId="260" xfId="34" applyFont="1" applyFill="1" applyBorder="1" applyAlignment="1">
      <alignment vertical="center"/>
    </xf>
    <xf numFmtId="38" fontId="21" fillId="0" borderId="272" xfId="34" applyFont="1" applyFill="1" applyBorder="1" applyAlignment="1">
      <alignment vertical="center"/>
    </xf>
    <xf numFmtId="38" fontId="21" fillId="0" borderId="260" xfId="34" applyFont="1" applyFill="1" applyBorder="1" applyAlignment="1">
      <alignment vertical="center" shrinkToFit="1"/>
    </xf>
    <xf numFmtId="189" fontId="21" fillId="0" borderId="274" xfId="0" applyNumberFormat="1" applyFont="1" applyFill="1" applyBorder="1" applyAlignment="1">
      <alignment vertical="center"/>
    </xf>
    <xf numFmtId="189" fontId="21" fillId="0" borderId="260" xfId="0" applyNumberFormat="1" applyFont="1" applyFill="1" applyBorder="1" applyAlignment="1">
      <alignment vertical="center"/>
    </xf>
    <xf numFmtId="0" fontId="21" fillId="0" borderId="254" xfId="59" applyFont="1" applyFill="1" applyBorder="1" applyAlignment="1">
      <alignment horizontal="distributed" vertical="center" shrinkToFit="1"/>
    </xf>
    <xf numFmtId="0" fontId="21" fillId="0" borderId="13" xfId="59" applyFont="1" applyFill="1" applyBorder="1" applyAlignment="1">
      <alignment horizontal="center" vertical="center"/>
    </xf>
    <xf numFmtId="38" fontId="21" fillId="0" borderId="31" xfId="34" applyFont="1" applyFill="1" applyBorder="1" applyAlignment="1">
      <alignment vertical="center"/>
    </xf>
    <xf numFmtId="38" fontId="21" fillId="0" borderId="30" xfId="34" applyFont="1" applyFill="1" applyBorder="1" applyAlignment="1">
      <alignment vertical="center" shrinkToFit="1"/>
    </xf>
    <xf numFmtId="38" fontId="21" fillId="0" borderId="29" xfId="34" applyFont="1" applyFill="1" applyBorder="1" applyAlignment="1">
      <alignment vertical="center" shrinkToFit="1"/>
    </xf>
    <xf numFmtId="38" fontId="21" fillId="0" borderId="201" xfId="34" applyFont="1" applyFill="1" applyBorder="1" applyAlignment="1">
      <alignment vertical="center"/>
    </xf>
    <xf numFmtId="38" fontId="21" fillId="0" borderId="14" xfId="34" applyFont="1" applyFill="1" applyBorder="1" applyAlignment="1">
      <alignment vertical="center"/>
    </xf>
    <xf numFmtId="0" fontId="104" fillId="0" borderId="254" xfId="59" applyFont="1" applyFill="1" applyBorder="1" applyAlignment="1">
      <alignment horizontal="distributed" vertical="center" shrinkToFit="1"/>
    </xf>
    <xf numFmtId="0" fontId="104" fillId="24" borderId="257" xfId="59" applyFont="1" applyFill="1" applyBorder="1" applyAlignment="1">
      <alignment horizontal="center" vertical="center"/>
    </xf>
    <xf numFmtId="176" fontId="105" fillId="24" borderId="256" xfId="59" applyNumberFormat="1" applyFont="1" applyFill="1" applyBorder="1" applyAlignment="1">
      <alignment vertical="center" shrinkToFit="1"/>
    </xf>
    <xf numFmtId="0" fontId="104" fillId="33" borderId="257" xfId="59" applyFont="1" applyFill="1" applyBorder="1" applyAlignment="1">
      <alignment horizontal="left" vertical="center" shrinkToFit="1"/>
    </xf>
    <xf numFmtId="0" fontId="104" fillId="24" borderId="256" xfId="59" applyFont="1" applyFill="1" applyBorder="1" applyAlignment="1">
      <alignment horizontal="left" vertical="center"/>
    </xf>
    <xf numFmtId="0" fontId="21" fillId="0" borderId="254" xfId="59" applyFont="1" applyFill="1" applyBorder="1" applyAlignment="1">
      <alignment vertical="center" shrinkToFit="1"/>
    </xf>
    <xf numFmtId="0" fontId="21" fillId="0" borderId="260" xfId="59" applyFont="1" applyFill="1" applyBorder="1" applyAlignment="1">
      <alignment vertical="center" shrinkToFit="1"/>
    </xf>
    <xf numFmtId="0" fontId="21" fillId="0" borderId="257" xfId="59" applyFont="1" applyFill="1" applyBorder="1" applyAlignment="1">
      <alignment vertical="center"/>
    </xf>
    <xf numFmtId="0" fontId="21" fillId="0" borderId="29" xfId="59" applyFont="1" applyFill="1" applyBorder="1" applyAlignment="1">
      <alignment vertical="center" shrinkToFit="1"/>
    </xf>
    <xf numFmtId="0" fontId="21" fillId="33" borderId="257" xfId="59" applyFont="1" applyFill="1" applyBorder="1" applyAlignment="1">
      <alignment vertical="center"/>
    </xf>
    <xf numFmtId="189" fontId="21" fillId="33" borderId="274" xfId="0" applyNumberFormat="1" applyFont="1" applyFill="1" applyBorder="1" applyAlignment="1">
      <alignment vertical="center"/>
    </xf>
    <xf numFmtId="189" fontId="21" fillId="33" borderId="260" xfId="0" applyNumberFormat="1" applyFont="1" applyFill="1" applyBorder="1" applyAlignment="1">
      <alignment vertical="center"/>
    </xf>
    <xf numFmtId="0" fontId="21" fillId="0" borderId="29" xfId="59" applyFont="1" applyFill="1" applyBorder="1" applyAlignment="1">
      <alignment horizontal="distributed" vertical="center" shrinkToFit="1"/>
    </xf>
    <xf numFmtId="0" fontId="21" fillId="24" borderId="257" xfId="59" applyFont="1" applyFill="1" applyBorder="1" applyAlignment="1">
      <alignment vertical="center"/>
    </xf>
    <xf numFmtId="0" fontId="104" fillId="0" borderId="262" xfId="59" applyFont="1" applyFill="1" applyBorder="1" applyAlignment="1">
      <alignment horizontal="center" vertical="center"/>
    </xf>
    <xf numFmtId="0" fontId="104" fillId="0" borderId="13" xfId="59" applyFont="1" applyFill="1" applyBorder="1" applyAlignment="1">
      <alignment horizontal="center" vertical="center"/>
    </xf>
    <xf numFmtId="0" fontId="106" fillId="0" borderId="0" xfId="59" applyFont="1" applyFill="1" applyAlignment="1">
      <alignment vertical="center"/>
    </xf>
    <xf numFmtId="0" fontId="21" fillId="0" borderId="30" xfId="59" applyFont="1" applyFill="1" applyBorder="1" applyAlignment="1">
      <alignment vertical="center" shrinkToFit="1"/>
    </xf>
    <xf numFmtId="188" fontId="21" fillId="0" borderId="274" xfId="0" applyNumberFormat="1" applyFont="1" applyFill="1" applyBorder="1" applyAlignment="1">
      <alignment vertical="center"/>
    </xf>
    <xf numFmtId="188" fontId="21" fillId="0" borderId="260" xfId="0" applyNumberFormat="1" applyFont="1" applyFill="1" applyBorder="1" applyAlignment="1">
      <alignment vertical="center"/>
    </xf>
    <xf numFmtId="0" fontId="21" fillId="0" borderId="260" xfId="59" applyFont="1" applyFill="1" applyBorder="1" applyAlignment="1">
      <alignment horizontal="distributed" vertical="center"/>
    </xf>
    <xf numFmtId="176" fontId="21" fillId="24" borderId="258" xfId="59" applyNumberFormat="1" applyFont="1" applyFill="1" applyBorder="1" applyAlignment="1">
      <alignment vertical="center" shrinkToFit="1"/>
    </xf>
    <xf numFmtId="0" fontId="21" fillId="0" borderId="29" xfId="59" applyFont="1" applyFill="1" applyBorder="1" applyAlignment="1">
      <alignment horizontal="distributed" vertical="center"/>
    </xf>
    <xf numFmtId="0" fontId="21" fillId="0" borderId="155" xfId="59" applyFont="1" applyFill="1" applyBorder="1" applyAlignment="1">
      <alignment horizontal="distributed" vertical="center"/>
    </xf>
    <xf numFmtId="0" fontId="21" fillId="0" borderId="275" xfId="59" applyFont="1" applyFill="1" applyBorder="1" applyAlignment="1">
      <alignment horizontal="distributed" vertical="center" shrinkToFit="1"/>
    </xf>
    <xf numFmtId="0" fontId="21" fillId="24" borderId="276" xfId="59" applyFont="1" applyFill="1" applyBorder="1" applyAlignment="1">
      <alignment horizontal="center" vertical="center"/>
    </xf>
    <xf numFmtId="176" fontId="21" fillId="24" borderId="277" xfId="59" applyNumberFormat="1" applyFont="1" applyFill="1" applyBorder="1" applyAlignment="1">
      <alignment vertical="center" shrinkToFit="1"/>
    </xf>
    <xf numFmtId="0" fontId="107" fillId="0" borderId="13" xfId="59" applyFont="1" applyFill="1" applyBorder="1" applyAlignment="1">
      <alignment horizontal="center" vertical="center"/>
    </xf>
    <xf numFmtId="176" fontId="21" fillId="0" borderId="31" xfId="59" applyNumberFormat="1" applyFont="1" applyFill="1" applyBorder="1" applyAlignment="1">
      <alignment vertical="center" shrinkToFit="1"/>
    </xf>
    <xf numFmtId="0" fontId="21" fillId="0" borderId="13" xfId="59" applyFont="1" applyFill="1" applyBorder="1" applyAlignment="1">
      <alignment vertical="center"/>
    </xf>
    <xf numFmtId="176" fontId="21" fillId="0" borderId="14" xfId="59" applyNumberFormat="1" applyFont="1" applyFill="1" applyBorder="1" applyAlignment="1">
      <alignment vertical="center"/>
    </xf>
    <xf numFmtId="38" fontId="21" fillId="0" borderId="272" xfId="34" applyFont="1" applyFill="1" applyBorder="1" applyAlignment="1">
      <alignment vertical="center" shrinkToFit="1"/>
    </xf>
    <xf numFmtId="188" fontId="108" fillId="33" borderId="274" xfId="0" applyNumberFormat="1" applyFont="1" applyFill="1" applyBorder="1" applyAlignment="1">
      <alignment vertical="center"/>
    </xf>
    <xf numFmtId="0" fontId="21" fillId="0" borderId="0" xfId="59" applyFont="1" applyFill="1" applyBorder="1" applyAlignment="1">
      <alignment horizontal="distributed" vertical="center"/>
    </xf>
    <xf numFmtId="0" fontId="17" fillId="0" borderId="0" xfId="59" applyFont="1" applyFill="1" applyBorder="1" applyAlignment="1">
      <alignment horizontal="distributed" vertical="center"/>
    </xf>
    <xf numFmtId="0" fontId="21" fillId="0" borderId="0" xfId="59" applyFont="1" applyFill="1" applyBorder="1" applyAlignment="1">
      <alignment horizontal="center" vertical="center"/>
    </xf>
    <xf numFmtId="176" fontId="21" fillId="0" borderId="0" xfId="59" applyNumberFormat="1" applyFont="1" applyFill="1" applyBorder="1" applyAlignment="1">
      <alignment vertical="center" shrinkToFit="1"/>
    </xf>
    <xf numFmtId="0" fontId="21" fillId="0" borderId="0" xfId="59" applyFont="1" applyFill="1" applyBorder="1" applyAlignment="1">
      <alignment vertical="center"/>
    </xf>
    <xf numFmtId="176" fontId="21" fillId="0" borderId="0" xfId="59" applyNumberFormat="1" applyFont="1" applyFill="1" applyBorder="1" applyAlignment="1">
      <alignment vertical="center"/>
    </xf>
    <xf numFmtId="0" fontId="21" fillId="0" borderId="74" xfId="59" applyFont="1" applyFill="1" applyBorder="1" applyAlignment="1">
      <alignment horizontal="center" vertical="center"/>
    </xf>
    <xf numFmtId="38" fontId="21" fillId="0" borderId="73" xfId="34" applyFont="1" applyFill="1" applyBorder="1" applyAlignment="1">
      <alignment vertical="center"/>
    </xf>
    <xf numFmtId="38" fontId="21" fillId="0" borderId="155" xfId="34" applyFont="1" applyFill="1" applyBorder="1" applyAlignment="1">
      <alignment vertical="center" shrinkToFit="1"/>
    </xf>
    <xf numFmtId="38" fontId="21" fillId="0" borderId="185" xfId="34" applyFont="1" applyFill="1" applyBorder="1" applyAlignment="1">
      <alignment vertical="center"/>
    </xf>
    <xf numFmtId="38" fontId="21" fillId="0" borderId="157" xfId="34" applyFont="1" applyFill="1" applyBorder="1" applyAlignment="1">
      <alignment vertical="center"/>
    </xf>
    <xf numFmtId="0" fontId="30" fillId="0" borderId="0" xfId="59" applyFont="1" applyFill="1" applyBorder="1" applyAlignment="1">
      <alignment vertical="center"/>
    </xf>
    <xf numFmtId="0" fontId="21" fillId="0" borderId="11" xfId="59" applyFont="1" applyFill="1" applyBorder="1" applyAlignment="1">
      <alignment vertical="center"/>
    </xf>
    <xf numFmtId="38" fontId="22" fillId="0" borderId="0" xfId="34" applyFont="1" applyFill="1" applyBorder="1" applyAlignment="1">
      <alignment vertical="center"/>
    </xf>
    <xf numFmtId="38" fontId="21" fillId="0" borderId="11" xfId="34" applyFont="1" applyFill="1" applyBorder="1" applyAlignment="1">
      <alignment vertical="center" shrinkToFit="1"/>
    </xf>
    <xf numFmtId="38" fontId="21" fillId="0" borderId="263" xfId="34" applyFont="1" applyFill="1" applyBorder="1" applyAlignment="1">
      <alignment vertical="center"/>
    </xf>
    <xf numFmtId="176" fontId="109" fillId="0" borderId="200" xfId="59" applyNumberFormat="1" applyFont="1" applyFill="1" applyBorder="1" applyAlignment="1">
      <alignment vertical="center" shrinkToFit="1"/>
    </xf>
    <xf numFmtId="176" fontId="108" fillId="0" borderId="29" xfId="59" applyNumberFormat="1" applyFont="1" applyFill="1" applyBorder="1" applyAlignment="1">
      <alignment vertical="center" shrinkToFit="1"/>
    </xf>
    <xf numFmtId="38" fontId="17" fillId="26" borderId="73" xfId="34" applyFont="1" applyFill="1" applyBorder="1" applyAlignment="1">
      <alignment vertical="center"/>
    </xf>
    <xf numFmtId="38" fontId="21" fillId="0" borderId="30" xfId="34" applyFont="1" applyFill="1" applyBorder="1" applyAlignment="1">
      <alignment vertical="center"/>
    </xf>
    <xf numFmtId="176" fontId="21" fillId="0" borderId="0" xfId="59" applyNumberFormat="1" applyFont="1" applyFill="1" applyAlignment="1">
      <alignment vertical="center"/>
    </xf>
    <xf numFmtId="0" fontId="30" fillId="0" borderId="0" xfId="59" applyFont="1" applyFill="1" applyAlignment="1">
      <alignment vertical="center"/>
    </xf>
    <xf numFmtId="177" fontId="21" fillId="0" borderId="0" xfId="0" applyNumberFormat="1" applyFont="1" applyFill="1" applyAlignment="1">
      <alignment vertical="center"/>
    </xf>
    <xf numFmtId="176" fontId="21" fillId="0" borderId="0" xfId="59" applyNumberFormat="1" applyFont="1" applyFill="1" applyAlignment="1">
      <alignment vertical="center" shrinkToFit="1"/>
    </xf>
    <xf numFmtId="0" fontId="22" fillId="0" borderId="0" xfId="0" applyFont="1" applyFill="1" applyAlignment="1">
      <alignment vertical="center" wrapText="1"/>
    </xf>
    <xf numFmtId="0" fontId="21" fillId="0" borderId="0" xfId="0" applyNumberFormat="1" applyFont="1" applyFill="1" applyAlignment="1">
      <alignment vertical="center" shrinkToFit="1"/>
    </xf>
    <xf numFmtId="0" fontId="108" fillId="0" borderId="278" xfId="59" applyFont="1" applyFill="1" applyBorder="1" applyAlignment="1">
      <alignment vertical="center"/>
    </xf>
    <xf numFmtId="38" fontId="21" fillId="33" borderId="266" xfId="34" applyFont="1" applyFill="1" applyBorder="1" applyAlignment="1">
      <alignment vertical="center"/>
    </xf>
    <xf numFmtId="0" fontId="21" fillId="0" borderId="278" xfId="59" applyFont="1" applyFill="1" applyBorder="1" applyAlignment="1">
      <alignment vertical="center"/>
    </xf>
    <xf numFmtId="38" fontId="21" fillId="0" borderId="274" xfId="34" applyFont="1" applyFill="1" applyBorder="1" applyAlignment="1">
      <alignment horizontal="right" vertical="center"/>
    </xf>
    <xf numFmtId="38" fontId="21" fillId="0" borderId="260" xfId="34" applyFont="1" applyFill="1" applyBorder="1" applyAlignment="1">
      <alignment horizontal="right" vertical="center"/>
    </xf>
    <xf numFmtId="0" fontId="21" fillId="0" borderId="63" xfId="59" applyFont="1" applyFill="1" applyBorder="1" applyAlignment="1">
      <alignment vertical="center"/>
    </xf>
    <xf numFmtId="38" fontId="21" fillId="33" borderId="64" xfId="34" applyFont="1" applyFill="1" applyBorder="1" applyAlignment="1">
      <alignment vertical="center"/>
    </xf>
    <xf numFmtId="0" fontId="21" fillId="0" borderId="63" xfId="59" applyFont="1" applyFill="1" applyBorder="1" applyAlignment="1">
      <alignment vertical="center" shrinkToFit="1"/>
    </xf>
    <xf numFmtId="38" fontId="21" fillId="0" borderId="279" xfId="34" applyFont="1" applyFill="1" applyBorder="1" applyAlignment="1">
      <alignment horizontal="right" vertical="center"/>
    </xf>
    <xf numFmtId="38" fontId="21" fillId="0" borderId="188" xfId="34" applyFont="1" applyFill="1" applyBorder="1" applyAlignment="1">
      <alignment horizontal="right" vertical="center"/>
    </xf>
    <xf numFmtId="0" fontId="108" fillId="0" borderId="0" xfId="0" applyFont="1" applyFill="1" applyAlignment="1">
      <alignment vertical="center"/>
    </xf>
    <xf numFmtId="0" fontId="21" fillId="0" borderId="280" xfId="59" applyFont="1" applyFill="1" applyBorder="1" applyAlignment="1">
      <alignment horizontal="distributed" vertical="center"/>
    </xf>
    <xf numFmtId="0" fontId="108" fillId="0" borderId="276" xfId="59" applyFont="1" applyFill="1" applyBorder="1" applyAlignment="1">
      <alignment vertical="center"/>
    </xf>
    <xf numFmtId="38" fontId="21" fillId="33" borderId="275" xfId="34" applyFont="1" applyFill="1" applyBorder="1" applyAlignment="1">
      <alignment vertical="center"/>
    </xf>
    <xf numFmtId="38" fontId="21" fillId="0" borderId="276" xfId="34" applyFont="1" applyFill="1" applyBorder="1" applyAlignment="1">
      <alignment vertical="center"/>
    </xf>
    <xf numFmtId="38" fontId="21" fillId="0" borderId="281" xfId="34" applyFont="1" applyFill="1" applyBorder="1" applyAlignment="1">
      <alignment horizontal="right" vertical="center"/>
    </xf>
    <xf numFmtId="38" fontId="21" fillId="0" borderId="280" xfId="34" applyFont="1" applyFill="1" applyBorder="1" applyAlignment="1">
      <alignment horizontal="right" vertical="center"/>
    </xf>
    <xf numFmtId="38" fontId="21" fillId="37" borderId="254" xfId="34" applyFont="1" applyFill="1" applyBorder="1" applyAlignment="1">
      <alignment horizontal="right" vertical="center"/>
    </xf>
    <xf numFmtId="0" fontId="21" fillId="0" borderId="30" xfId="59" applyFont="1" applyFill="1" applyBorder="1" applyAlignment="1">
      <alignment horizontal="distributed" vertical="center"/>
    </xf>
    <xf numFmtId="0" fontId="107" fillId="0" borderId="13" xfId="59" applyFont="1" applyFill="1" applyBorder="1" applyAlignment="1">
      <alignment vertical="center"/>
    </xf>
    <xf numFmtId="38" fontId="21" fillId="0" borderId="13" xfId="34" applyFont="1" applyFill="1" applyBorder="1" applyAlignment="1">
      <alignment vertical="center"/>
    </xf>
    <xf numFmtId="38" fontId="21" fillId="0" borderId="201" xfId="34" applyFont="1" applyFill="1" applyBorder="1" applyAlignment="1">
      <alignment horizontal="right" vertical="center"/>
    </xf>
    <xf numFmtId="38" fontId="21" fillId="0" borderId="30" xfId="34" applyFont="1" applyFill="1" applyBorder="1" applyAlignment="1">
      <alignment horizontal="right" vertical="center"/>
    </xf>
    <xf numFmtId="38" fontId="17" fillId="0" borderId="0" xfId="34" applyFont="1" applyFill="1" applyBorder="1" applyAlignment="1">
      <alignment vertical="center"/>
    </xf>
    <xf numFmtId="0" fontId="108" fillId="24" borderId="0" xfId="59" applyFont="1" applyFill="1" applyBorder="1" applyAlignment="1">
      <alignment vertical="center"/>
    </xf>
    <xf numFmtId="38" fontId="21" fillId="24" borderId="0" xfId="34" applyFont="1" applyFill="1" applyBorder="1" applyAlignment="1">
      <alignment vertical="center"/>
    </xf>
    <xf numFmtId="38" fontId="21" fillId="37" borderId="0" xfId="34" applyFont="1" applyFill="1" applyBorder="1" applyAlignment="1">
      <alignment horizontal="right" vertical="center"/>
    </xf>
    <xf numFmtId="0" fontId="21" fillId="24" borderId="0" xfId="59" applyFont="1" applyFill="1" applyBorder="1" applyAlignment="1">
      <alignment vertical="center"/>
    </xf>
    <xf numFmtId="0" fontId="21" fillId="0" borderId="0" xfId="59" applyFont="1" applyFill="1" applyBorder="1" applyAlignment="1">
      <alignment vertical="center" shrinkToFit="1"/>
    </xf>
    <xf numFmtId="38" fontId="21" fillId="0" borderId="0" xfId="34" applyFont="1" applyFill="1" applyBorder="1" applyAlignment="1">
      <alignment horizontal="right" vertical="center"/>
    </xf>
    <xf numFmtId="38" fontId="21" fillId="0" borderId="0" xfId="34" applyFont="1" applyFill="1" applyBorder="1" applyAlignment="1">
      <alignment vertical="center"/>
    </xf>
    <xf numFmtId="0" fontId="107" fillId="0" borderId="0" xfId="59" applyFont="1" applyFill="1" applyBorder="1" applyAlignment="1">
      <alignment vertical="center"/>
    </xf>
    <xf numFmtId="0" fontId="21" fillId="0" borderId="0" xfId="0" applyFont="1" applyFill="1" applyBorder="1" applyAlignment="1">
      <alignment vertical="center"/>
    </xf>
    <xf numFmtId="0" fontId="21" fillId="0" borderId="0" xfId="59" applyFont="1" applyFill="1" applyBorder="1" applyAlignment="1">
      <alignment horizontal="distributed" vertical="center" shrinkToFit="1"/>
    </xf>
    <xf numFmtId="38" fontId="21" fillId="0" borderId="0" xfId="59" applyNumberFormat="1" applyFont="1" applyFill="1" applyBorder="1" applyAlignment="1">
      <alignment vertical="center"/>
    </xf>
    <xf numFmtId="0" fontId="108" fillId="0" borderId="0" xfId="59" applyFont="1" applyFill="1" applyBorder="1" applyAlignment="1">
      <alignment vertical="center"/>
    </xf>
    <xf numFmtId="0" fontId="113" fillId="0" borderId="0" xfId="0" applyFont="1" applyAlignment="1">
      <alignment horizontal="right" vertical="center"/>
    </xf>
    <xf numFmtId="0" fontId="20" fillId="0" borderId="30" xfId="46" applyFont="1" applyFill="1" applyBorder="1" applyAlignment="1" applyProtection="1">
      <alignment horizontal="center" vertical="center" wrapText="1"/>
    </xf>
    <xf numFmtId="0" fontId="0" fillId="0" borderId="255" xfId="0" applyFont="1" applyFill="1" applyBorder="1">
      <alignment vertical="center"/>
    </xf>
    <xf numFmtId="0" fontId="0" fillId="0" borderId="0" xfId="0" applyFont="1" applyFill="1" applyBorder="1">
      <alignment vertical="center"/>
    </xf>
    <xf numFmtId="0" fontId="115" fillId="0" borderId="0" xfId="56" applyFont="1" applyAlignment="1">
      <alignment vertical="center"/>
    </xf>
    <xf numFmtId="0" fontId="116" fillId="0" borderId="0" xfId="56" applyFont="1" applyAlignment="1">
      <alignment vertical="center"/>
    </xf>
    <xf numFmtId="0" fontId="117" fillId="0" borderId="0" xfId="56" applyFont="1" applyAlignment="1">
      <alignment vertical="center"/>
    </xf>
    <xf numFmtId="0" fontId="118" fillId="0" borderId="0" xfId="56" applyFont="1" applyAlignment="1">
      <alignment vertical="center"/>
    </xf>
    <xf numFmtId="0" fontId="118" fillId="0" borderId="0" xfId="56" applyFont="1" applyAlignment="1">
      <alignment horizontal="left" vertical="center"/>
    </xf>
    <xf numFmtId="0" fontId="118" fillId="0" borderId="0" xfId="56" applyFont="1" applyAlignment="1">
      <alignment horizontal="right" vertical="center"/>
    </xf>
    <xf numFmtId="0" fontId="119" fillId="0" borderId="0" xfId="56" applyFont="1" applyAlignment="1">
      <alignment vertical="center"/>
    </xf>
    <xf numFmtId="0" fontId="120" fillId="0" borderId="0" xfId="56" applyFont="1" applyAlignment="1">
      <alignment vertical="center"/>
    </xf>
    <xf numFmtId="0" fontId="121" fillId="0" borderId="0" xfId="56" applyFont="1" applyAlignment="1">
      <alignment horizontal="right" vertical="center"/>
    </xf>
    <xf numFmtId="0" fontId="122" fillId="0" borderId="258" xfId="56" applyFont="1" applyFill="1" applyBorder="1" applyAlignment="1">
      <alignment vertical="center"/>
    </xf>
    <xf numFmtId="0" fontId="115" fillId="0" borderId="260" xfId="56" applyFont="1" applyBorder="1" applyAlignment="1">
      <alignment vertical="center"/>
    </xf>
    <xf numFmtId="0" fontId="115" fillId="0" borderId="30" xfId="56" applyFont="1" applyBorder="1" applyAlignment="1">
      <alignment vertical="center"/>
    </xf>
    <xf numFmtId="38" fontId="115" fillId="0" borderId="260" xfId="56" applyNumberFormat="1" applyFont="1" applyBorder="1" applyAlignment="1">
      <alignment vertical="center"/>
    </xf>
    <xf numFmtId="38" fontId="115" fillId="0" borderId="254" xfId="56" applyNumberFormat="1" applyFont="1" applyBorder="1" applyAlignment="1">
      <alignment vertical="center"/>
    </xf>
    <xf numFmtId="38" fontId="115" fillId="0" borderId="30" xfId="56" applyNumberFormat="1" applyFont="1" applyBorder="1" applyAlignment="1">
      <alignment vertical="center"/>
    </xf>
    <xf numFmtId="0" fontId="119" fillId="0" borderId="73" xfId="56" applyFont="1" applyBorder="1" applyAlignment="1">
      <alignment horizontal="center" vertical="center"/>
    </xf>
    <xf numFmtId="0" fontId="119" fillId="0" borderId="73" xfId="56" applyFont="1" applyBorder="1" applyAlignment="1">
      <alignment horizontal="right" vertical="center"/>
    </xf>
    <xf numFmtId="0" fontId="115" fillId="0" borderId="0" xfId="56" applyFont="1" applyBorder="1" applyAlignment="1">
      <alignment vertical="center"/>
    </xf>
    <xf numFmtId="0" fontId="128" fillId="0" borderId="0" xfId="56" applyFont="1" applyFill="1" applyBorder="1" applyAlignment="1">
      <alignment vertical="center" shrinkToFit="1"/>
    </xf>
    <xf numFmtId="0" fontId="128" fillId="0" borderId="0" xfId="56" applyFont="1" applyFill="1" applyBorder="1" applyAlignment="1">
      <alignment horizontal="right" vertical="center" wrapText="1" shrinkToFit="1"/>
    </xf>
    <xf numFmtId="0" fontId="129" fillId="0" borderId="0" xfId="56" applyFont="1" applyFill="1" applyBorder="1" applyAlignment="1">
      <alignment vertical="center" shrinkToFit="1"/>
    </xf>
    <xf numFmtId="38" fontId="115" fillId="0" borderId="0" xfId="56" applyNumberFormat="1" applyFont="1" applyBorder="1" applyAlignment="1">
      <alignment vertical="center"/>
    </xf>
    <xf numFmtId="38" fontId="130" fillId="0" borderId="0" xfId="35" applyFont="1" applyFill="1" applyAlignment="1" applyProtection="1">
      <alignment vertical="center"/>
    </xf>
    <xf numFmtId="38" fontId="131" fillId="0" borderId="0" xfId="35" applyFont="1" applyFill="1" applyAlignment="1" applyProtection="1">
      <alignment vertical="center"/>
    </xf>
    <xf numFmtId="38" fontId="132" fillId="0" borderId="0" xfId="35" applyFont="1" applyFill="1" applyAlignment="1" applyProtection="1">
      <alignment horizontal="right"/>
    </xf>
    <xf numFmtId="38" fontId="131" fillId="0" borderId="0" xfId="35" applyFont="1" applyFill="1" applyBorder="1" applyAlignment="1" applyProtection="1">
      <alignment vertical="center"/>
    </xf>
    <xf numFmtId="38" fontId="133" fillId="0" borderId="257" xfId="35" applyFont="1" applyFill="1" applyBorder="1" applyAlignment="1" applyProtection="1">
      <alignment horizontal="center" vertical="center"/>
    </xf>
    <xf numFmtId="38" fontId="132" fillId="0" borderId="256" xfId="35" applyFont="1" applyFill="1" applyBorder="1" applyAlignment="1" applyProtection="1">
      <alignment horizontal="right" vertical="center"/>
    </xf>
    <xf numFmtId="38" fontId="128" fillId="0" borderId="11" xfId="35" applyFont="1" applyFill="1" applyBorder="1" applyAlignment="1" applyProtection="1">
      <alignment vertical="center"/>
    </xf>
    <xf numFmtId="38" fontId="132" fillId="0" borderId="0" xfId="35" applyFont="1" applyFill="1" applyBorder="1" applyAlignment="1" applyProtection="1">
      <alignment horizontal="right" vertical="center"/>
    </xf>
    <xf numFmtId="38" fontId="132" fillId="0" borderId="261" xfId="35" applyFont="1" applyFill="1" applyBorder="1" applyAlignment="1" applyProtection="1">
      <alignment horizontal="right" vertical="center"/>
    </xf>
    <xf numFmtId="38" fontId="132" fillId="0" borderId="67" xfId="35" applyFont="1" applyFill="1" applyBorder="1" applyAlignment="1" applyProtection="1">
      <alignment horizontal="right" vertical="center"/>
    </xf>
    <xf numFmtId="0" fontId="136" fillId="0" borderId="0" xfId="56" applyFont="1" applyAlignment="1">
      <alignment horizontal="left" vertical="center"/>
    </xf>
    <xf numFmtId="0" fontId="136" fillId="0" borderId="0" xfId="56" applyFont="1" applyFill="1" applyBorder="1" applyAlignment="1">
      <alignment vertical="center" shrinkToFit="1"/>
    </xf>
    <xf numFmtId="0" fontId="136" fillId="0" borderId="246" xfId="56" applyFont="1" applyBorder="1" applyAlignment="1">
      <alignment vertical="center" shrinkToFit="1"/>
    </xf>
    <xf numFmtId="0" fontId="136" fillId="0" borderId="309" xfId="56" applyFont="1" applyBorder="1" applyAlignment="1">
      <alignment vertical="center" shrinkToFit="1"/>
    </xf>
    <xf numFmtId="0" fontId="139" fillId="0" borderId="0" xfId="56" applyFont="1" applyAlignment="1">
      <alignment vertical="center"/>
    </xf>
    <xf numFmtId="38" fontId="139" fillId="0" borderId="0" xfId="56" applyNumberFormat="1" applyFont="1" applyBorder="1" applyAlignment="1">
      <alignment vertical="center"/>
    </xf>
    <xf numFmtId="0" fontId="139" fillId="0" borderId="0" xfId="56" applyFont="1" applyBorder="1" applyAlignment="1">
      <alignment vertical="center"/>
    </xf>
    <xf numFmtId="38" fontId="125" fillId="0" borderId="94" xfId="35" applyFont="1" applyFill="1" applyBorder="1" applyAlignment="1" applyProtection="1">
      <alignment vertical="center"/>
    </xf>
    <xf numFmtId="38" fontId="125" fillId="0" borderId="67" xfId="35" applyFont="1" applyFill="1" applyBorder="1" applyAlignment="1" applyProtection="1">
      <alignment vertical="center"/>
    </xf>
    <xf numFmtId="38" fontId="125" fillId="0" borderId="94" xfId="60" applyFont="1" applyBorder="1" applyAlignment="1">
      <alignment vertical="center"/>
    </xf>
    <xf numFmtId="38" fontId="125" fillId="0" borderId="31" xfId="35" applyFont="1" applyFill="1" applyBorder="1" applyAlignment="1" applyProtection="1">
      <alignment horizontal="right" vertical="center"/>
    </xf>
    <xf numFmtId="0" fontId="122" fillId="0" borderId="312" xfId="56" applyFont="1" applyBorder="1" applyAlignment="1">
      <alignment vertical="center"/>
    </xf>
    <xf numFmtId="38" fontId="135" fillId="0" borderId="0" xfId="35" applyFont="1" applyFill="1" applyAlignment="1" applyProtection="1">
      <alignment vertical="center"/>
    </xf>
    <xf numFmtId="38" fontId="141" fillId="0" borderId="0" xfId="35" applyFont="1" applyFill="1" applyBorder="1" applyAlignment="1" applyProtection="1">
      <alignment vertical="center"/>
    </xf>
    <xf numFmtId="38" fontId="135" fillId="0" borderId="0" xfId="35" applyFont="1" applyFill="1" applyBorder="1" applyAlignment="1" applyProtection="1">
      <alignment vertical="center"/>
    </xf>
    <xf numFmtId="38" fontId="135" fillId="0" borderId="316" xfId="60" applyFont="1" applyFill="1" applyBorder="1" applyAlignment="1" applyProtection="1">
      <alignment horizontal="center" vertical="center" shrinkToFit="1"/>
    </xf>
    <xf numFmtId="38" fontId="135" fillId="0" borderId="316" xfId="35" applyFont="1" applyFill="1" applyBorder="1" applyAlignment="1" applyProtection="1">
      <alignment horizontal="center" vertical="center" shrinkToFit="1"/>
    </xf>
    <xf numFmtId="38" fontId="135" fillId="0" borderId="66" xfId="60" applyFont="1" applyFill="1" applyBorder="1" applyAlignment="1" applyProtection="1">
      <alignment horizontal="center" vertical="center"/>
    </xf>
    <xf numFmtId="38" fontId="135" fillId="0" borderId="66" xfId="35" applyFont="1" applyFill="1" applyBorder="1" applyAlignment="1" applyProtection="1">
      <alignment horizontal="center" vertical="center"/>
    </xf>
    <xf numFmtId="38" fontId="135" fillId="0" borderId="67" xfId="60" applyFont="1" applyFill="1" applyBorder="1" applyAlignment="1" applyProtection="1">
      <alignment horizontal="right" vertical="center" shrinkToFit="1"/>
    </xf>
    <xf numFmtId="38" fontId="135" fillId="0" borderId="67" xfId="35" applyFont="1" applyFill="1" applyBorder="1" applyAlignment="1" applyProtection="1">
      <alignment horizontal="center" vertical="center" shrinkToFit="1"/>
    </xf>
    <xf numFmtId="38" fontId="135" fillId="0" borderId="0" xfId="35" applyFont="1" applyFill="1" applyBorder="1" applyAlignment="1" applyProtection="1">
      <alignment horizontal="center" vertical="center"/>
    </xf>
    <xf numFmtId="38" fontId="135" fillId="0" borderId="0" xfId="60" applyFont="1" applyFill="1" applyBorder="1" applyAlignment="1" applyProtection="1">
      <alignment horizontal="right" vertical="center"/>
    </xf>
    <xf numFmtId="38" fontId="135" fillId="0" borderId="0" xfId="60" applyFont="1" applyFill="1" applyBorder="1" applyAlignment="1" applyProtection="1">
      <alignment horizontal="right" vertical="center" shrinkToFit="1"/>
    </xf>
    <xf numFmtId="38" fontId="135" fillId="0" borderId="0" xfId="35" applyFont="1" applyFill="1" applyBorder="1" applyAlignment="1" applyProtection="1">
      <alignment horizontal="center" vertical="center" shrinkToFit="1"/>
    </xf>
    <xf numFmtId="38" fontId="130" fillId="0" borderId="0" xfId="35" applyFont="1" applyFill="1" applyBorder="1" applyAlignment="1" applyProtection="1">
      <alignment horizontal="right" vertical="center"/>
    </xf>
    <xf numFmtId="0" fontId="139" fillId="0" borderId="0" xfId="56" applyFont="1" applyBorder="1" applyAlignment="1">
      <alignment horizontal="center" vertical="center"/>
    </xf>
    <xf numFmtId="38" fontId="135" fillId="0" borderId="94" xfId="60" applyFont="1" applyBorder="1" applyAlignment="1">
      <alignment vertical="center"/>
    </xf>
    <xf numFmtId="0" fontId="139" fillId="0" borderId="312" xfId="56" applyFont="1" applyBorder="1" applyAlignment="1">
      <alignment vertical="center"/>
    </xf>
    <xf numFmtId="38" fontId="125" fillId="0" borderId="0" xfId="35" applyFont="1" applyFill="1" applyBorder="1" applyAlignment="1" applyProtection="1">
      <alignment vertical="center"/>
    </xf>
    <xf numFmtId="38" fontId="125" fillId="0" borderId="0" xfId="35" applyFont="1" applyFill="1" applyBorder="1" applyAlignment="1" applyProtection="1">
      <alignment horizontal="right" vertical="center"/>
    </xf>
    <xf numFmtId="38" fontId="140" fillId="0" borderId="0" xfId="35" applyFont="1" applyFill="1" applyBorder="1" applyAlignment="1" applyProtection="1">
      <alignment horizontal="right" vertical="center" shrinkToFit="1"/>
    </xf>
    <xf numFmtId="0" fontId="139" fillId="0" borderId="0" xfId="56" applyFont="1" applyFill="1" applyBorder="1" applyAlignment="1">
      <alignment horizontal="left" vertical="center" shrinkToFit="1"/>
    </xf>
    <xf numFmtId="0" fontId="130" fillId="0" borderId="0" xfId="56" applyFont="1" applyBorder="1" applyAlignment="1">
      <alignment vertical="center"/>
    </xf>
    <xf numFmtId="0" fontId="142" fillId="0" borderId="266" xfId="56" applyFont="1" applyBorder="1" applyAlignment="1">
      <alignment horizontal="center" vertical="center" shrinkToFit="1"/>
    </xf>
    <xf numFmtId="0" fontId="142" fillId="0" borderId="267" xfId="56" applyFont="1" applyBorder="1" applyAlignment="1">
      <alignment vertical="center" shrinkToFit="1"/>
    </xf>
    <xf numFmtId="0" fontId="142" fillId="0" borderId="267" xfId="56" applyFont="1" applyBorder="1" applyAlignment="1">
      <alignment vertical="center"/>
    </xf>
    <xf numFmtId="0" fontId="142" fillId="0" borderId="264" xfId="56" applyFont="1" applyBorder="1" applyAlignment="1">
      <alignment horizontal="right" vertical="center"/>
    </xf>
    <xf numFmtId="0" fontId="142" fillId="24" borderId="250" xfId="56" applyFont="1" applyFill="1" applyBorder="1" applyAlignment="1" applyProtection="1">
      <alignment vertical="center"/>
      <protection locked="0"/>
    </xf>
    <xf numFmtId="0" fontId="142" fillId="0" borderId="250" xfId="56" applyFont="1" applyBorder="1" applyAlignment="1">
      <alignment horizontal="center" vertical="center"/>
    </xf>
    <xf numFmtId="0" fontId="142" fillId="0" borderId="250" xfId="56" applyFont="1" applyBorder="1" applyAlignment="1">
      <alignment horizontal="right" vertical="center"/>
    </xf>
    <xf numFmtId="0" fontId="142" fillId="0" borderId="268" xfId="56" applyFont="1" applyBorder="1" applyAlignment="1">
      <alignment horizontal="right" vertical="center"/>
    </xf>
    <xf numFmtId="0" fontId="142" fillId="0" borderId="13" xfId="56" applyFont="1" applyBorder="1" applyAlignment="1">
      <alignment horizontal="center" vertical="center"/>
    </xf>
    <xf numFmtId="0" fontId="142" fillId="24" borderId="31" xfId="56" applyFont="1" applyFill="1" applyBorder="1" applyAlignment="1" applyProtection="1">
      <alignment vertical="center" shrinkToFit="1"/>
      <protection locked="0"/>
    </xf>
    <xf numFmtId="0" fontId="142" fillId="0" borderId="31" xfId="56" applyFont="1" applyBorder="1" applyAlignment="1">
      <alignment vertical="center"/>
    </xf>
    <xf numFmtId="0" fontId="142" fillId="0" borderId="14" xfId="56" applyFont="1" applyBorder="1" applyAlignment="1">
      <alignment horizontal="center" vertical="center"/>
    </xf>
    <xf numFmtId="0" fontId="20" fillId="0" borderId="272" xfId="46" applyFont="1" applyFill="1" applyBorder="1" applyAlignment="1" applyProtection="1">
      <alignment horizontal="center" wrapText="1"/>
    </xf>
    <xf numFmtId="0" fontId="20" fillId="0" borderId="260" xfId="46" applyFont="1" applyFill="1" applyBorder="1" applyAlignment="1" applyProtection="1">
      <alignment vertical="center"/>
    </xf>
    <xf numFmtId="0" fontId="20" fillId="0" borderId="315" xfId="46" applyFont="1" applyFill="1" applyBorder="1" applyAlignment="1" applyProtection="1">
      <alignment horizontal="center" vertical="center" wrapText="1"/>
    </xf>
    <xf numFmtId="38" fontId="64" fillId="0" borderId="286" xfId="36" applyFont="1" applyFill="1" applyBorder="1" applyAlignment="1" applyProtection="1">
      <alignment horizontal="right" vertical="center" wrapText="1"/>
    </xf>
    <xf numFmtId="38" fontId="22" fillId="0" borderId="318" xfId="36" applyFont="1" applyFill="1" applyBorder="1" applyAlignment="1" applyProtection="1">
      <alignment horizontal="right" vertical="center" wrapText="1"/>
    </xf>
    <xf numFmtId="38" fontId="22" fillId="0" borderId="319" xfId="36" applyFont="1" applyFill="1" applyBorder="1" applyAlignment="1" applyProtection="1">
      <alignment horizontal="right" vertical="center" wrapText="1"/>
    </xf>
    <xf numFmtId="38" fontId="22" fillId="0" borderId="315" xfId="36" applyNumberFormat="1" applyFont="1" applyFill="1" applyBorder="1" applyAlignment="1" applyProtection="1">
      <alignment horizontal="right" vertical="center" wrapText="1"/>
    </xf>
    <xf numFmtId="38" fontId="65" fillId="0" borderId="286" xfId="36" applyFont="1" applyFill="1" applyBorder="1" applyAlignment="1" applyProtection="1">
      <alignment horizontal="right" vertical="center" wrapText="1"/>
    </xf>
    <xf numFmtId="38" fontId="22" fillId="0" borderId="316" xfId="36" applyFont="1" applyFill="1" applyBorder="1" applyAlignment="1" applyProtection="1">
      <alignment horizontal="right" vertical="center" wrapText="1"/>
      <protection locked="0"/>
    </xf>
    <xf numFmtId="38" fontId="22" fillId="0" borderId="315" xfId="36" applyFont="1" applyFill="1" applyBorder="1" applyAlignment="1" applyProtection="1">
      <alignment horizontal="right" vertical="center" wrapText="1"/>
      <protection locked="0"/>
    </xf>
    <xf numFmtId="38" fontId="65" fillId="0" borderId="315" xfId="36" applyFont="1" applyFill="1" applyBorder="1" applyAlignment="1" applyProtection="1">
      <alignment horizontal="right" vertical="center" wrapText="1"/>
    </xf>
    <xf numFmtId="0" fontId="20" fillId="0" borderId="254" xfId="46" applyFont="1" applyFill="1" applyBorder="1" applyAlignment="1" applyProtection="1">
      <alignment vertical="center"/>
    </xf>
    <xf numFmtId="0" fontId="21" fillId="0" borderId="254" xfId="46" applyFont="1" applyFill="1" applyBorder="1" applyAlignment="1" applyProtection="1">
      <alignment vertical="center"/>
    </xf>
    <xf numFmtId="0" fontId="17" fillId="0" borderId="254" xfId="46" applyFill="1" applyBorder="1" applyAlignment="1" applyProtection="1">
      <alignment horizontal="right" vertical="center"/>
    </xf>
    <xf numFmtId="38" fontId="17" fillId="0" borderId="254" xfId="46" applyNumberFormat="1" applyFill="1" applyBorder="1" applyAlignment="1" applyProtection="1">
      <alignment vertical="center"/>
    </xf>
    <xf numFmtId="0" fontId="17" fillId="0" borderId="257" xfId="46" applyFill="1" applyBorder="1" applyAlignment="1" applyProtection="1">
      <alignment vertical="center"/>
    </xf>
    <xf numFmtId="0" fontId="17" fillId="0" borderId="258" xfId="46" applyFill="1" applyBorder="1" applyAlignment="1" applyProtection="1">
      <alignment vertical="center"/>
    </xf>
    <xf numFmtId="38" fontId="22" fillId="0" borderId="256" xfId="36" applyFont="1" applyFill="1" applyBorder="1" applyAlignment="1" applyProtection="1">
      <alignment vertical="center"/>
    </xf>
    <xf numFmtId="0" fontId="17" fillId="0" borderId="256" xfId="46" applyFill="1" applyBorder="1" applyAlignment="1" applyProtection="1">
      <alignment vertical="center"/>
    </xf>
    <xf numFmtId="38" fontId="17" fillId="0" borderId="255" xfId="46" applyNumberFormat="1" applyFill="1" applyBorder="1" applyAlignment="1" applyProtection="1">
      <alignment horizontal="right" vertical="center"/>
    </xf>
    <xf numFmtId="0" fontId="17" fillId="0" borderId="258" xfId="46" applyFill="1" applyBorder="1" applyAlignment="1" applyProtection="1">
      <alignment horizontal="right" vertical="center"/>
    </xf>
    <xf numFmtId="38" fontId="17" fillId="0" borderId="258" xfId="46" applyNumberFormat="1" applyFill="1" applyBorder="1" applyAlignment="1" applyProtection="1">
      <alignment vertical="center"/>
    </xf>
    <xf numFmtId="38" fontId="17" fillId="0" borderId="255" xfId="46" applyNumberFormat="1" applyFill="1" applyBorder="1" applyAlignment="1" applyProtection="1">
      <alignment vertical="center"/>
    </xf>
    <xf numFmtId="0" fontId="17" fillId="0" borderId="254" xfId="46" applyFill="1" applyBorder="1" applyAlignment="1" applyProtection="1">
      <alignment vertical="center"/>
    </xf>
    <xf numFmtId="38" fontId="0" fillId="0" borderId="254" xfId="36" applyFont="1" applyFill="1" applyBorder="1" applyAlignment="1" applyProtection="1">
      <alignment vertical="center"/>
    </xf>
    <xf numFmtId="38" fontId="64" fillId="0" borderId="320" xfId="36" applyFont="1" applyFill="1" applyBorder="1" applyAlignment="1" applyProtection="1">
      <alignment horizontal="right" vertical="center" wrapText="1"/>
    </xf>
    <xf numFmtId="38" fontId="64" fillId="0" borderId="321" xfId="36" applyFont="1" applyFill="1" applyBorder="1" applyAlignment="1" applyProtection="1">
      <alignment horizontal="right" vertical="center" wrapText="1"/>
    </xf>
    <xf numFmtId="38" fontId="65" fillId="0" borderId="254" xfId="36" applyFont="1" applyFill="1" applyBorder="1" applyAlignment="1" applyProtection="1">
      <alignment horizontal="right" vertical="center" wrapText="1"/>
    </xf>
    <xf numFmtId="38" fontId="65" fillId="0" borderId="256" xfId="36" applyFont="1" applyFill="1" applyBorder="1" applyAlignment="1" applyProtection="1">
      <alignment horizontal="right" vertical="center" wrapText="1"/>
    </xf>
    <xf numFmtId="0" fontId="0" fillId="0" borderId="0" xfId="0" applyFont="1" applyFill="1" applyAlignment="1">
      <alignment horizontal="distributed" vertical="center"/>
    </xf>
    <xf numFmtId="0" fontId="0" fillId="0" borderId="11" xfId="0" applyFont="1" applyFill="1" applyBorder="1" applyAlignment="1">
      <alignment horizontal="right" vertical="center"/>
    </xf>
    <xf numFmtId="0" fontId="0" fillId="0" borderId="0" xfId="0" applyFont="1" applyFill="1" applyBorder="1" applyAlignment="1">
      <alignment horizontal="left"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12" fillId="0" borderId="29" xfId="0" applyFont="1" applyFill="1" applyBorder="1" applyAlignment="1">
      <alignment horizontal="center" vertical="center"/>
    </xf>
    <xf numFmtId="0" fontId="12" fillId="0" borderId="19" xfId="0" applyFont="1" applyBorder="1" applyAlignment="1">
      <alignment horizontal="center" vertical="center"/>
    </xf>
    <xf numFmtId="0" fontId="84" fillId="0" borderId="108" xfId="0" applyFont="1" applyFill="1" applyBorder="1" applyAlignment="1">
      <alignment horizontal="center" vertical="center"/>
    </xf>
    <xf numFmtId="0" fontId="54" fillId="0" borderId="43" xfId="0" applyFont="1" applyFill="1" applyBorder="1" applyAlignment="1">
      <alignment horizontal="center" vertical="center"/>
    </xf>
    <xf numFmtId="0" fontId="0" fillId="0" borderId="0" xfId="0" applyFont="1" applyFill="1" applyAlignment="1">
      <alignment horizontal="center" vertical="center"/>
    </xf>
    <xf numFmtId="0" fontId="0" fillId="0" borderId="16" xfId="0" applyFont="1" applyFill="1" applyBorder="1">
      <alignment vertical="center"/>
    </xf>
    <xf numFmtId="0" fontId="0" fillId="0" borderId="15" xfId="0" applyFont="1" applyFill="1" applyBorder="1">
      <alignment vertical="center"/>
    </xf>
    <xf numFmtId="0" fontId="0"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3" xfId="0" applyFont="1" applyFill="1" applyBorder="1">
      <alignment vertical="center"/>
    </xf>
    <xf numFmtId="0" fontId="0" fillId="0" borderId="31" xfId="0" applyFont="1" applyFill="1" applyBorder="1">
      <alignment vertical="center"/>
    </xf>
    <xf numFmtId="0" fontId="0" fillId="0" borderId="19" xfId="0" applyFont="1" applyFill="1" applyBorder="1" applyAlignment="1">
      <alignment horizontal="center" vertical="center"/>
    </xf>
    <xf numFmtId="0" fontId="0" fillId="0" borderId="10" xfId="0" applyFont="1" applyFill="1" applyBorder="1" applyAlignment="1">
      <alignment vertical="center" wrapText="1"/>
    </xf>
    <xf numFmtId="0" fontId="0" fillId="0" borderId="19" xfId="0" applyFont="1" applyFill="1" applyBorder="1" applyAlignment="1">
      <alignment horizontal="left" vertical="center"/>
    </xf>
    <xf numFmtId="0" fontId="0" fillId="0" borderId="14" xfId="0" applyFont="1" applyFill="1" applyBorder="1" applyAlignment="1">
      <alignment vertical="center" shrinkToFit="1"/>
    </xf>
    <xf numFmtId="0" fontId="0" fillId="0" borderId="27" xfId="45" applyFont="1" applyFill="1" applyBorder="1">
      <alignment vertical="center"/>
    </xf>
    <xf numFmtId="0" fontId="0" fillId="0" borderId="16" xfId="45" applyFont="1" applyFill="1" applyBorder="1">
      <alignment vertical="center"/>
    </xf>
    <xf numFmtId="0" fontId="0" fillId="0" borderId="15" xfId="45" applyFont="1" applyFill="1" applyBorder="1">
      <alignment vertical="center"/>
    </xf>
    <xf numFmtId="0" fontId="0" fillId="0" borderId="29" xfId="45" applyFont="1" applyFill="1" applyBorder="1">
      <alignment vertical="center"/>
    </xf>
    <xf numFmtId="0" fontId="0" fillId="0" borderId="0" xfId="45" applyFont="1" applyFill="1" applyBorder="1">
      <alignment vertical="center"/>
    </xf>
    <xf numFmtId="0" fontId="0" fillId="0" borderId="12" xfId="45" applyFont="1" applyFill="1" applyBorder="1">
      <alignment vertical="center"/>
    </xf>
    <xf numFmtId="0" fontId="0" fillId="0" borderId="30" xfId="45" applyFont="1" applyFill="1" applyBorder="1">
      <alignment vertical="center"/>
    </xf>
    <xf numFmtId="0" fontId="0" fillId="0" borderId="31" xfId="45" applyFont="1" applyFill="1" applyBorder="1">
      <alignment vertical="center"/>
    </xf>
    <xf numFmtId="0" fontId="0" fillId="0" borderId="14" xfId="45" applyFont="1" applyFill="1" applyBorder="1">
      <alignment vertical="center"/>
    </xf>
    <xf numFmtId="0" fontId="0" fillId="0" borderId="27" xfId="0" applyFont="1" applyFill="1" applyBorder="1">
      <alignment vertical="center"/>
    </xf>
    <xf numFmtId="0" fontId="7" fillId="0" borderId="16" xfId="0" applyFont="1" applyFill="1" applyBorder="1">
      <alignment vertical="center"/>
    </xf>
    <xf numFmtId="0" fontId="7" fillId="0" borderId="15" xfId="0" applyFont="1" applyFill="1" applyBorder="1">
      <alignment vertical="center"/>
    </xf>
    <xf numFmtId="0" fontId="0" fillId="0" borderId="29" xfId="0" applyFont="1" applyFill="1" applyBorder="1">
      <alignment vertical="center"/>
    </xf>
    <xf numFmtId="0" fontId="7" fillId="0" borderId="0" xfId="0" applyFont="1" applyFill="1" applyBorder="1">
      <alignment vertical="center"/>
    </xf>
    <xf numFmtId="0" fontId="7" fillId="0" borderId="12" xfId="0" applyFont="1" applyFill="1" applyBorder="1">
      <alignment vertical="center"/>
    </xf>
    <xf numFmtId="0" fontId="7" fillId="0" borderId="31" xfId="0" applyFont="1" applyFill="1" applyBorder="1">
      <alignment vertical="center"/>
    </xf>
    <xf numFmtId="0" fontId="7" fillId="0" borderId="14" xfId="0" applyFont="1" applyFill="1" applyBorder="1">
      <alignment vertical="center"/>
    </xf>
    <xf numFmtId="0" fontId="147" fillId="0" borderId="0" xfId="0" applyFont="1" applyFill="1" applyBorder="1">
      <alignment vertical="center"/>
    </xf>
    <xf numFmtId="0" fontId="0" fillId="0" borderId="18" xfId="45" applyFont="1" applyFill="1" applyBorder="1" applyAlignment="1">
      <alignment vertical="center" shrinkToFit="1"/>
    </xf>
    <xf numFmtId="0" fontId="0" fillId="0" borderId="17" xfId="45" applyFont="1" applyFill="1" applyBorder="1" applyAlignment="1">
      <alignment horizontal="left" vertical="center"/>
    </xf>
    <xf numFmtId="0" fontId="0" fillId="0" borderId="28" xfId="45" applyFont="1" applyFill="1" applyBorder="1" applyAlignment="1">
      <alignment horizontal="left" vertical="center"/>
    </xf>
    <xf numFmtId="0" fontId="0" fillId="0" borderId="18" xfId="45" applyFont="1" applyFill="1" applyBorder="1" applyAlignment="1">
      <alignment horizontal="left" vertical="center"/>
    </xf>
    <xf numFmtId="0" fontId="0" fillId="0" borderId="17" xfId="45" applyFont="1" applyFill="1" applyBorder="1" applyAlignment="1">
      <alignment vertical="center" shrinkToFit="1"/>
    </xf>
    <xf numFmtId="0" fontId="0" fillId="0" borderId="10" xfId="45" applyFont="1" applyFill="1" applyBorder="1">
      <alignment vertical="center"/>
    </xf>
    <xf numFmtId="0" fontId="0" fillId="0" borderId="10" xfId="45" applyFont="1" applyFill="1" applyBorder="1" applyAlignment="1">
      <alignment vertical="center" shrinkToFit="1"/>
    </xf>
    <xf numFmtId="0" fontId="0" fillId="0" borderId="16" xfId="45" applyFont="1" applyFill="1" applyBorder="1" applyAlignment="1">
      <alignment vertical="center" shrinkToFit="1"/>
    </xf>
    <xf numFmtId="0" fontId="0" fillId="0" borderId="16" xfId="45" applyFont="1" applyFill="1" applyBorder="1" applyAlignment="1">
      <alignment horizontal="right" vertical="center"/>
    </xf>
    <xf numFmtId="0" fontId="0" fillId="0" borderId="11" xfId="45" applyFont="1" applyFill="1" applyBorder="1" applyAlignment="1">
      <alignment vertical="center" shrinkToFit="1"/>
    </xf>
    <xf numFmtId="0" fontId="0" fillId="0" borderId="0" xfId="45" applyFont="1" applyFill="1" applyBorder="1" applyAlignment="1">
      <alignment horizontal="right" vertical="center" shrinkToFit="1"/>
    </xf>
    <xf numFmtId="0" fontId="0" fillId="0" borderId="0" xfId="45" applyFont="1" applyFill="1" applyBorder="1" applyAlignment="1">
      <alignment vertical="center" shrinkToFit="1"/>
    </xf>
    <xf numFmtId="0" fontId="0" fillId="0" borderId="31" xfId="45" applyFont="1" applyFill="1" applyBorder="1" applyAlignment="1">
      <alignment vertical="center"/>
    </xf>
    <xf numFmtId="0" fontId="0" fillId="0" borderId="31" xfId="45" applyFont="1" applyFill="1" applyBorder="1" applyAlignment="1">
      <alignment vertical="center" shrinkToFit="1"/>
    </xf>
    <xf numFmtId="0" fontId="0" fillId="0" borderId="0" xfId="0" applyFont="1" applyFill="1" applyBorder="1" applyAlignment="1">
      <alignment vertical="center"/>
    </xf>
    <xf numFmtId="0" fontId="0" fillId="0" borderId="10" xfId="0" applyFont="1" applyFill="1" applyBorder="1" applyAlignment="1">
      <alignment vertical="center" shrinkToFit="1"/>
    </xf>
    <xf numFmtId="0" fontId="0" fillId="0" borderId="16" xfId="0" applyFont="1" applyFill="1" applyBorder="1" applyAlignment="1">
      <alignment vertical="center" shrinkToFit="1"/>
    </xf>
    <xf numFmtId="0" fontId="4" fillId="0" borderId="11" xfId="0" applyFont="1" applyFill="1" applyBorder="1" applyAlignment="1">
      <alignment vertical="center"/>
    </xf>
    <xf numFmtId="0" fontId="0" fillId="0" borderId="11" xfId="0" applyFont="1" applyFill="1" applyBorder="1" applyAlignment="1">
      <alignment vertical="center" shrinkToFit="1"/>
    </xf>
    <xf numFmtId="0" fontId="0" fillId="0" borderId="0" xfId="0" applyFont="1" applyFill="1" applyBorder="1" applyAlignment="1">
      <alignment vertical="center" shrinkToFit="1"/>
    </xf>
    <xf numFmtId="0" fontId="0" fillId="0" borderId="31" xfId="0" applyFont="1" applyFill="1" applyBorder="1" applyAlignment="1">
      <alignment horizontal="left" vertical="center"/>
    </xf>
    <xf numFmtId="0" fontId="0" fillId="0" borderId="31" xfId="0" applyFont="1" applyFill="1" applyBorder="1" applyAlignment="1">
      <alignment vertical="center" shrinkToFit="1"/>
    </xf>
    <xf numFmtId="0" fontId="0" fillId="0" borderId="0" xfId="0" applyFont="1" applyFill="1" applyBorder="1" applyAlignment="1">
      <alignment horizontal="right" vertical="center"/>
    </xf>
    <xf numFmtId="0" fontId="0" fillId="0" borderId="18" xfId="0" applyFont="1" applyFill="1" applyBorder="1" applyAlignment="1">
      <alignment horizontal="left" vertical="center"/>
    </xf>
    <xf numFmtId="0" fontId="0" fillId="0" borderId="17" xfId="0" applyFont="1" applyFill="1" applyBorder="1">
      <alignment vertical="center"/>
    </xf>
    <xf numFmtId="0" fontId="0" fillId="0" borderId="28" xfId="0" applyFont="1" applyFill="1" applyBorder="1">
      <alignment vertical="center"/>
    </xf>
    <xf numFmtId="0" fontId="0" fillId="0" borderId="262" xfId="0" applyFont="1" applyFill="1" applyBorder="1">
      <alignment vertical="center"/>
    </xf>
    <xf numFmtId="0" fontId="0" fillId="0" borderId="261" xfId="0" applyFont="1" applyFill="1" applyBorder="1">
      <alignment vertical="center"/>
    </xf>
    <xf numFmtId="0" fontId="0" fillId="0" borderId="29" xfId="45" applyFont="1" applyFill="1" applyBorder="1" applyAlignment="1">
      <alignment vertical="center" shrinkToFit="1"/>
    </xf>
    <xf numFmtId="0" fontId="0" fillId="0" borderId="30" xfId="45" applyFont="1" applyFill="1" applyBorder="1" applyAlignment="1">
      <alignment vertical="center" shrinkToFit="1"/>
    </xf>
    <xf numFmtId="0" fontId="0" fillId="0" borderId="19" xfId="0" applyFont="1" applyFill="1" applyBorder="1" applyAlignment="1">
      <alignment horizontal="center" vertical="center" shrinkToFit="1"/>
    </xf>
    <xf numFmtId="0" fontId="0" fillId="0" borderId="19" xfId="0" applyFont="1" applyFill="1" applyBorder="1">
      <alignment vertical="center"/>
    </xf>
    <xf numFmtId="0" fontId="148" fillId="0" borderId="19" xfId="0" applyFont="1" applyFill="1" applyBorder="1" applyAlignment="1">
      <alignment horizontal="center" vertical="center" wrapText="1"/>
    </xf>
    <xf numFmtId="38" fontId="0" fillId="0" borderId="19" xfId="34" applyFont="1" applyFill="1" applyBorder="1" applyAlignment="1">
      <alignment horizontal="center" vertical="center"/>
    </xf>
    <xf numFmtId="0" fontId="0" fillId="0" borderId="19" xfId="0" applyFont="1" applyFill="1" applyBorder="1" applyAlignment="1">
      <alignment horizontal="center" vertical="center" wrapText="1"/>
    </xf>
    <xf numFmtId="38" fontId="0" fillId="0" borderId="19" xfId="34" applyFont="1" applyFill="1" applyBorder="1" applyAlignment="1">
      <alignment horizontal="center" vertical="center" shrinkToFit="1"/>
    </xf>
    <xf numFmtId="0" fontId="7" fillId="0" borderId="260" xfId="0" applyFont="1" applyFill="1" applyBorder="1">
      <alignment vertical="center"/>
    </xf>
    <xf numFmtId="0" fontId="7" fillId="0" borderId="11" xfId="0" applyFont="1" applyFill="1" applyBorder="1">
      <alignment vertical="center"/>
    </xf>
    <xf numFmtId="0" fontId="7" fillId="31" borderId="0" xfId="0" applyFont="1" applyFill="1">
      <alignment vertical="center"/>
    </xf>
    <xf numFmtId="0" fontId="0" fillId="0" borderId="0" xfId="0" applyFont="1" applyFill="1" applyBorder="1" applyAlignment="1">
      <alignment horizontal="left" vertical="top" wrapText="1"/>
    </xf>
    <xf numFmtId="0" fontId="0" fillId="0" borderId="110" xfId="0" applyFont="1" applyFill="1" applyBorder="1" applyAlignment="1">
      <alignment horizontal="center" vertical="center"/>
    </xf>
    <xf numFmtId="0" fontId="12" fillId="0" borderId="19" xfId="0" applyFont="1" applyFill="1" applyBorder="1" applyAlignment="1">
      <alignment horizontal="left" vertical="center"/>
    </xf>
    <xf numFmtId="0" fontId="12" fillId="0" borderId="28" xfId="0" applyFont="1" applyFill="1" applyBorder="1" applyAlignment="1">
      <alignment horizontal="right" vertical="center"/>
    </xf>
    <xf numFmtId="0" fontId="149" fillId="30" borderId="118" xfId="0" applyFont="1" applyFill="1" applyBorder="1">
      <alignment vertical="center"/>
    </xf>
    <xf numFmtId="0" fontId="149" fillId="30" borderId="119" xfId="0" applyFont="1" applyFill="1" applyBorder="1">
      <alignment vertical="center"/>
    </xf>
    <xf numFmtId="0" fontId="149" fillId="30" borderId="120" xfId="0" applyFont="1" applyFill="1" applyBorder="1">
      <alignment vertical="center"/>
    </xf>
    <xf numFmtId="0" fontId="7" fillId="0" borderId="121" xfId="0" applyFont="1" applyBorder="1">
      <alignment vertical="center"/>
    </xf>
    <xf numFmtId="0" fontId="7" fillId="0" borderId="19" xfId="0" applyFont="1" applyBorder="1">
      <alignment vertical="center"/>
    </xf>
    <xf numFmtId="0" fontId="7" fillId="0" borderId="19" xfId="0" applyFont="1" applyBorder="1" applyAlignment="1">
      <alignment vertical="center" shrinkToFit="1"/>
    </xf>
    <xf numFmtId="0" fontId="7" fillId="0" borderId="254" xfId="0" applyFont="1" applyBorder="1">
      <alignment vertical="center"/>
    </xf>
    <xf numFmtId="0" fontId="7" fillId="0" borderId="19" xfId="0" applyFont="1" applyBorder="1" applyAlignment="1">
      <alignment vertical="center" wrapText="1"/>
    </xf>
    <xf numFmtId="0" fontId="7" fillId="0" borderId="19" xfId="0" applyFont="1" applyBorder="1" applyAlignment="1">
      <alignment horizontal="right" vertical="center"/>
    </xf>
    <xf numFmtId="0" fontId="0" fillId="0" borderId="19" xfId="0" applyFont="1" applyBorder="1" applyAlignment="1">
      <alignment vertical="center" shrinkToFit="1"/>
    </xf>
    <xf numFmtId="0" fontId="0" fillId="0" borderId="19" xfId="0" applyFont="1" applyBorder="1" applyAlignment="1">
      <alignment vertical="center" wrapText="1"/>
    </xf>
    <xf numFmtId="0" fontId="0" fillId="0" borderId="27" xfId="0" applyFont="1" applyBorder="1" applyAlignment="1">
      <alignment vertical="center" wrapText="1"/>
    </xf>
    <xf numFmtId="0" fontId="7" fillId="0" borderId="254" xfId="0" applyFont="1" applyBorder="1" applyAlignment="1">
      <alignment vertical="center" wrapText="1"/>
    </xf>
    <xf numFmtId="0" fontId="7" fillId="0" borderId="19" xfId="0" applyFont="1" applyFill="1" applyBorder="1">
      <alignment vertical="center"/>
    </xf>
    <xf numFmtId="0" fontId="7" fillId="0" borderId="19" xfId="0" applyFont="1" applyFill="1" applyBorder="1" applyAlignment="1">
      <alignment vertical="center" wrapText="1"/>
    </xf>
    <xf numFmtId="0" fontId="7" fillId="0" borderId="260" xfId="0" applyFont="1" applyBorder="1" applyAlignment="1">
      <alignment horizontal="right" vertical="center"/>
    </xf>
    <xf numFmtId="0" fontId="7" fillId="0" borderId="260" xfId="0" applyFont="1" applyBorder="1">
      <alignment vertical="center"/>
    </xf>
    <xf numFmtId="0" fontId="7" fillId="0" borderId="260" xfId="0" applyFont="1" applyBorder="1" applyAlignment="1">
      <alignment vertical="center" wrapText="1"/>
    </xf>
    <xf numFmtId="0" fontId="7" fillId="0" borderId="30" xfId="0" applyFont="1" applyBorder="1">
      <alignment vertical="center"/>
    </xf>
    <xf numFmtId="0" fontId="0" fillId="0" borderId="260" xfId="0" applyFont="1" applyBorder="1">
      <alignment vertical="center"/>
    </xf>
    <xf numFmtId="0" fontId="0" fillId="0" borderId="260" xfId="0" applyFont="1" applyBorder="1" applyAlignment="1">
      <alignment vertical="center" wrapText="1"/>
    </xf>
    <xf numFmtId="0" fontId="0" fillId="0" borderId="30" xfId="0" applyFont="1" applyBorder="1">
      <alignment vertical="center"/>
    </xf>
    <xf numFmtId="0" fontId="7" fillId="0" borderId="254" xfId="0" applyFont="1" applyBorder="1" applyAlignment="1">
      <alignment horizontal="right" vertical="center"/>
    </xf>
    <xf numFmtId="0" fontId="0" fillId="0" borderId="254" xfId="0" applyFont="1" applyBorder="1">
      <alignment vertical="center"/>
    </xf>
    <xf numFmtId="0" fontId="0" fillId="0" borderId="254" xfId="0" applyFont="1" applyBorder="1" applyAlignment="1">
      <alignment vertical="center" wrapText="1" shrinkToFit="1"/>
    </xf>
    <xf numFmtId="0" fontId="7" fillId="0" borderId="19" xfId="0" applyFont="1" applyBorder="1" applyAlignment="1">
      <alignment vertical="center" wrapText="1" shrinkToFit="1"/>
    </xf>
    <xf numFmtId="0" fontId="7" fillId="0" borderId="19" xfId="0" applyFont="1" applyBorder="1" applyAlignment="1">
      <alignment horizontal="right" vertical="center" wrapText="1"/>
    </xf>
    <xf numFmtId="0" fontId="7" fillId="0" borderId="254" xfId="0" applyFont="1" applyBorder="1" applyAlignment="1">
      <alignment vertical="center" shrinkToFit="1"/>
    </xf>
    <xf numFmtId="0" fontId="7" fillId="0" borderId="19" xfId="0" applyFont="1" applyFill="1" applyBorder="1" applyAlignment="1">
      <alignment horizontal="right" vertical="center" wrapText="1"/>
    </xf>
    <xf numFmtId="0" fontId="7" fillId="0" borderId="19" xfId="0" applyFont="1" applyFill="1" applyBorder="1" applyAlignment="1">
      <alignment vertical="center" wrapText="1" shrinkToFit="1"/>
    </xf>
    <xf numFmtId="0" fontId="7" fillId="0" borderId="0" xfId="0" applyFont="1">
      <alignment vertical="center"/>
    </xf>
    <xf numFmtId="0" fontId="54" fillId="0" borderId="322" xfId="0" applyFont="1" applyFill="1" applyBorder="1" applyAlignment="1">
      <alignment horizontal="center" vertical="center"/>
    </xf>
    <xf numFmtId="0" fontId="99" fillId="0" borderId="258" xfId="0" applyFont="1" applyFill="1" applyBorder="1" applyAlignment="1">
      <alignment vertical="center"/>
    </xf>
    <xf numFmtId="0" fontId="65" fillId="40" borderId="0" xfId="45" applyFont="1" applyFill="1" applyAlignment="1">
      <alignment vertical="center"/>
    </xf>
    <xf numFmtId="0" fontId="65" fillId="40" borderId="0" xfId="45" applyFont="1" applyFill="1" applyAlignment="1">
      <alignment horizontal="center" vertical="center" textRotation="255"/>
    </xf>
    <xf numFmtId="0" fontId="152" fillId="40" borderId="0" xfId="45" applyFont="1" applyFill="1" applyAlignment="1">
      <alignment horizontal="center" vertical="center"/>
    </xf>
    <xf numFmtId="0" fontId="64" fillId="40" borderId="0" xfId="45" applyFont="1" applyFill="1" applyAlignment="1">
      <alignment horizontal="center" vertical="center" textRotation="255"/>
    </xf>
    <xf numFmtId="0" fontId="65" fillId="40" borderId="0" xfId="45" applyFont="1" applyFill="1" applyAlignment="1">
      <alignment horizontal="center" vertical="center"/>
    </xf>
    <xf numFmtId="0" fontId="27" fillId="40" borderId="0" xfId="45" applyFill="1" applyAlignment="1">
      <alignment vertical="center"/>
    </xf>
    <xf numFmtId="193" fontId="65" fillId="40" borderId="0" xfId="45" applyNumberFormat="1" applyFont="1" applyFill="1" applyAlignment="1">
      <alignment horizontal="center" vertical="center"/>
    </xf>
    <xf numFmtId="194" fontId="65" fillId="40" borderId="0" xfId="45" applyNumberFormat="1" applyFont="1" applyFill="1" applyAlignment="1">
      <alignment horizontal="center" vertical="center"/>
    </xf>
    <xf numFmtId="193" fontId="65" fillId="40" borderId="0" xfId="45" applyNumberFormat="1" applyFont="1" applyFill="1" applyAlignment="1">
      <alignment horizontal="right" vertical="center"/>
    </xf>
    <xf numFmtId="9" fontId="65" fillId="40" borderId="0" xfId="45" applyNumberFormat="1" applyFont="1" applyFill="1" applyAlignment="1">
      <alignment horizontal="center" vertical="center"/>
    </xf>
    <xf numFmtId="195" fontId="65" fillId="40" borderId="0" xfId="45" applyNumberFormat="1" applyFont="1" applyFill="1" applyAlignment="1">
      <alignment horizontal="center" vertical="center"/>
    </xf>
    <xf numFmtId="0" fontId="65" fillId="40" borderId="0" xfId="45" applyFont="1" applyFill="1" applyAlignment="1">
      <alignment horizontal="center" vertical="top" textRotation="255"/>
    </xf>
    <xf numFmtId="0" fontId="65" fillId="40" borderId="0" xfId="45" applyFont="1" applyFill="1" applyAlignment="1">
      <alignment horizontal="right" vertical="center"/>
    </xf>
    <xf numFmtId="0" fontId="64" fillId="40" borderId="0" xfId="45" applyFont="1" applyFill="1" applyAlignment="1">
      <alignment vertical="center"/>
    </xf>
    <xf numFmtId="0" fontId="7" fillId="0" borderId="11" xfId="0" applyFont="1" applyFill="1" applyBorder="1" applyAlignment="1">
      <alignment horizontal="left" vertical="center"/>
    </xf>
    <xf numFmtId="0" fontId="65" fillId="40" borderId="0" xfId="45" applyFont="1" applyFill="1" applyAlignment="1">
      <alignment horizontal="center" vertical="center"/>
    </xf>
    <xf numFmtId="0" fontId="65" fillId="40" borderId="0" xfId="45" applyFont="1" applyFill="1" applyAlignment="1">
      <alignment horizontal="left" vertical="center"/>
    </xf>
    <xf numFmtId="0" fontId="84" fillId="0" borderId="11" xfId="0" applyFont="1" applyFill="1" applyBorder="1" applyAlignment="1">
      <alignment vertical="center"/>
    </xf>
    <xf numFmtId="0" fontId="84" fillId="0" borderId="0" xfId="0" applyFont="1" applyFill="1" applyBorder="1" applyAlignment="1">
      <alignment vertical="center"/>
    </xf>
    <xf numFmtId="0" fontId="84" fillId="0" borderId="12" xfId="0" applyFont="1" applyFill="1" applyBorder="1" applyAlignment="1">
      <alignment vertical="center"/>
    </xf>
    <xf numFmtId="0" fontId="84" fillId="0" borderId="13" xfId="0" applyFont="1" applyFill="1" applyBorder="1" applyAlignment="1">
      <alignment vertical="center"/>
    </xf>
    <xf numFmtId="0" fontId="84" fillId="0" borderId="31" xfId="0" applyFont="1" applyFill="1" applyBorder="1" applyAlignment="1">
      <alignment vertical="center"/>
    </xf>
    <xf numFmtId="0" fontId="84" fillId="0" borderId="14" xfId="0" applyFont="1" applyFill="1" applyBorder="1" applyAlignment="1">
      <alignment vertical="center"/>
    </xf>
    <xf numFmtId="0" fontId="65" fillId="40" borderId="0" xfId="45" applyFont="1" applyFill="1" applyAlignment="1">
      <alignment horizontal="center" vertical="center"/>
    </xf>
    <xf numFmtId="0" fontId="65" fillId="40" borderId="0" xfId="45" applyFont="1" applyFill="1" applyBorder="1" applyAlignment="1">
      <alignment horizontal="center" vertical="center"/>
    </xf>
    <xf numFmtId="0" fontId="65" fillId="40" borderId="0" xfId="45" applyFont="1" applyFill="1" applyAlignment="1"/>
    <xf numFmtId="0" fontId="89" fillId="40" borderId="0" xfId="45" applyFont="1" applyFill="1" applyAlignment="1">
      <alignment vertical="center"/>
    </xf>
    <xf numFmtId="0" fontId="65" fillId="40" borderId="0" xfId="45" applyFont="1" applyFill="1" applyAlignment="1">
      <alignment horizontal="center" vertical="center"/>
    </xf>
    <xf numFmtId="0" fontId="64" fillId="40" borderId="109" xfId="45" applyFont="1" applyFill="1" applyBorder="1" applyAlignment="1">
      <alignment vertical="center" wrapText="1"/>
    </xf>
    <xf numFmtId="0" fontId="64" fillId="40" borderId="109" xfId="45" applyFont="1" applyFill="1" applyBorder="1" applyAlignment="1">
      <alignment vertical="center"/>
    </xf>
    <xf numFmtId="0" fontId="72" fillId="36" borderId="37" xfId="0" applyFont="1" applyFill="1" applyBorder="1" applyAlignment="1">
      <alignment horizontal="center" vertical="center"/>
    </xf>
    <xf numFmtId="0" fontId="54" fillId="36" borderId="109" xfId="0" applyFont="1" applyFill="1" applyBorder="1">
      <alignment vertical="center"/>
    </xf>
    <xf numFmtId="0" fontId="72" fillId="36" borderId="14" xfId="0" applyFont="1" applyFill="1" applyBorder="1">
      <alignment vertical="center"/>
    </xf>
    <xf numFmtId="0" fontId="72" fillId="36" borderId="13" xfId="0" applyFont="1" applyFill="1" applyBorder="1" applyAlignment="1">
      <alignment vertical="center"/>
    </xf>
    <xf numFmtId="0" fontId="54" fillId="36" borderId="31" xfId="0" applyFont="1" applyFill="1" applyBorder="1" applyAlignment="1">
      <alignment vertical="center"/>
    </xf>
    <xf numFmtId="0" fontId="27" fillId="36" borderId="0" xfId="0" applyFont="1" applyFill="1">
      <alignment vertical="center"/>
    </xf>
    <xf numFmtId="0" fontId="72" fillId="36" borderId="35" xfId="0" applyFont="1" applyFill="1" applyBorder="1" applyAlignment="1">
      <alignment horizontal="center" vertical="center"/>
    </xf>
    <xf numFmtId="0" fontId="72" fillId="36" borderId="18" xfId="0" applyFont="1" applyFill="1" applyBorder="1">
      <alignment vertical="center"/>
    </xf>
    <xf numFmtId="0" fontId="54" fillId="36" borderId="17" xfId="0" applyFont="1" applyFill="1" applyBorder="1" applyAlignment="1">
      <alignment vertical="center"/>
    </xf>
    <xf numFmtId="0" fontId="54" fillId="36" borderId="28" xfId="0" applyFont="1" applyFill="1" applyBorder="1" applyAlignment="1">
      <alignment vertical="center"/>
    </xf>
    <xf numFmtId="0" fontId="54" fillId="36" borderId="111" xfId="0" applyFont="1" applyFill="1" applyBorder="1" applyAlignment="1">
      <alignment horizontal="center" vertical="center"/>
    </xf>
    <xf numFmtId="0" fontId="82" fillId="36" borderId="111" xfId="0" applyFont="1" applyFill="1" applyBorder="1" applyAlignment="1">
      <alignment horizontal="center" vertical="center"/>
    </xf>
    <xf numFmtId="0" fontId="97" fillId="36" borderId="37" xfId="0" applyFont="1" applyFill="1" applyBorder="1" applyAlignment="1">
      <alignment horizontal="center" vertical="center"/>
    </xf>
    <xf numFmtId="0" fontId="97" fillId="36" borderId="35" xfId="0" applyFont="1" applyFill="1" applyBorder="1" applyAlignment="1">
      <alignment horizontal="center" vertical="center"/>
    </xf>
    <xf numFmtId="0" fontId="82" fillId="36" borderId="37" xfId="0" applyFont="1" applyFill="1" applyBorder="1" applyAlignment="1">
      <alignment horizontal="center" vertical="center"/>
    </xf>
    <xf numFmtId="0" fontId="82" fillId="36" borderId="37" xfId="0" applyFont="1" applyFill="1" applyBorder="1">
      <alignment vertical="center"/>
    </xf>
    <xf numFmtId="0" fontId="82" fillId="36" borderId="50" xfId="0" applyFont="1" applyFill="1" applyBorder="1" applyAlignment="1">
      <alignment horizontal="center" vertical="center"/>
    </xf>
    <xf numFmtId="0" fontId="97" fillId="36" borderId="31" xfId="0" applyFont="1" applyFill="1" applyBorder="1" applyAlignment="1">
      <alignment vertical="center"/>
    </xf>
    <xf numFmtId="0" fontId="98" fillId="36" borderId="31" xfId="0" applyFont="1" applyFill="1" applyBorder="1" applyAlignment="1">
      <alignment vertical="center"/>
    </xf>
    <xf numFmtId="0" fontId="97" fillId="36" borderId="28" xfId="0" applyFont="1" applyFill="1" applyBorder="1" applyAlignment="1">
      <alignment vertical="center"/>
    </xf>
    <xf numFmtId="0" fontId="98" fillId="36" borderId="28" xfId="0" applyFont="1" applyFill="1" applyBorder="1" applyAlignment="1">
      <alignment vertical="center"/>
    </xf>
    <xf numFmtId="0" fontId="1" fillId="0" borderId="17" xfId="0" applyFont="1" applyFill="1" applyBorder="1" applyAlignment="1">
      <alignment horizontal="left" vertical="center"/>
    </xf>
    <xf numFmtId="0" fontId="1" fillId="0" borderId="28" xfId="0" applyFont="1" applyFill="1" applyBorder="1" applyAlignment="1">
      <alignment horizontal="left" vertical="center"/>
    </xf>
    <xf numFmtId="0" fontId="1" fillId="0" borderId="18"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0" xfId="0" applyFont="1" applyFill="1" applyBorder="1" applyAlignment="1">
      <alignment vertical="center" wrapText="1"/>
    </xf>
    <xf numFmtId="0" fontId="0" fillId="0" borderId="16" xfId="0" applyFont="1" applyFill="1" applyBorder="1" applyAlignment="1">
      <alignment vertical="center"/>
    </xf>
    <xf numFmtId="0" fontId="156" fillId="0" borderId="0" xfId="0" applyFont="1" applyFill="1" applyBorder="1">
      <alignment vertical="center"/>
    </xf>
    <xf numFmtId="0" fontId="156" fillId="0" borderId="0" xfId="0" applyFont="1" applyFill="1">
      <alignment vertical="center"/>
    </xf>
    <xf numFmtId="0" fontId="0" fillId="0" borderId="11" xfId="0" applyFont="1" applyFill="1" applyBorder="1" applyAlignment="1">
      <alignment vertical="center"/>
    </xf>
    <xf numFmtId="0" fontId="0" fillId="0" borderId="27" xfId="0" applyFont="1" applyBorder="1">
      <alignment vertical="center"/>
    </xf>
    <xf numFmtId="0" fontId="0" fillId="0" borderId="262" xfId="0" applyFont="1" applyFill="1" applyBorder="1" applyAlignment="1">
      <alignment horizontal="left" vertical="center"/>
    </xf>
    <xf numFmtId="0" fontId="0" fillId="0" borderId="29" xfId="0" applyFont="1" applyBorder="1">
      <alignment vertical="center"/>
    </xf>
    <xf numFmtId="0" fontId="4" fillId="0" borderId="11" xfId="0" applyFont="1" applyFill="1" applyBorder="1" applyAlignment="1">
      <alignment horizontal="center" vertical="center"/>
    </xf>
    <xf numFmtId="0" fontId="0" fillId="0" borderId="11" xfId="0" applyFont="1" applyBorder="1">
      <alignment vertical="center"/>
    </xf>
    <xf numFmtId="0" fontId="0" fillId="0" borderId="0" xfId="0" applyFont="1" applyBorder="1">
      <alignment vertical="center"/>
    </xf>
    <xf numFmtId="0" fontId="0" fillId="0" borderId="12" xfId="0" applyFont="1" applyBorder="1">
      <alignment vertical="center"/>
    </xf>
    <xf numFmtId="0" fontId="0" fillId="0" borderId="0" xfId="0" applyFont="1" applyBorder="1" applyAlignment="1">
      <alignment vertical="center"/>
    </xf>
    <xf numFmtId="0" fontId="0" fillId="0" borderId="12" xfId="0" applyFont="1" applyBorder="1" applyAlignment="1">
      <alignment vertical="center"/>
    </xf>
    <xf numFmtId="0" fontId="0" fillId="0" borderId="262" xfId="0" applyFont="1" applyBorder="1">
      <alignment vertical="center"/>
    </xf>
    <xf numFmtId="0" fontId="0" fillId="0" borderId="255" xfId="0" applyFont="1" applyBorder="1" applyAlignment="1">
      <alignment vertical="center"/>
    </xf>
    <xf numFmtId="0" fontId="0" fillId="0" borderId="261" xfId="0" applyFont="1" applyBorder="1" applyAlignment="1">
      <alignment vertical="center"/>
    </xf>
    <xf numFmtId="0" fontId="5" fillId="0" borderId="0" xfId="58" applyFont="1">
      <alignment vertical="center"/>
    </xf>
    <xf numFmtId="0" fontId="7" fillId="0" borderId="255" xfId="0" applyFont="1" applyBorder="1">
      <alignment vertical="center"/>
    </xf>
    <xf numFmtId="0" fontId="0" fillId="0" borderId="258" xfId="0" applyFont="1" applyBorder="1">
      <alignment vertical="center"/>
    </xf>
    <xf numFmtId="0" fontId="0" fillId="0" borderId="256" xfId="0" applyFont="1" applyBorder="1">
      <alignment vertical="center"/>
    </xf>
    <xf numFmtId="0" fontId="7" fillId="0" borderId="254" xfId="0" applyFont="1" applyFill="1" applyBorder="1" applyAlignment="1">
      <alignment horizontal="center" vertical="center"/>
    </xf>
    <xf numFmtId="0" fontId="7" fillId="0" borderId="254" xfId="0" applyFont="1" applyFill="1" applyBorder="1" applyAlignment="1">
      <alignment horizontal="center" vertical="center" shrinkToFit="1"/>
    </xf>
    <xf numFmtId="0" fontId="4" fillId="0" borderId="254" xfId="0" applyFont="1" applyFill="1" applyBorder="1" applyAlignment="1">
      <alignment horizontal="center" vertical="center" shrinkToFit="1"/>
    </xf>
    <xf numFmtId="0" fontId="4" fillId="0" borderId="254" xfId="0" applyFont="1" applyFill="1" applyBorder="1" applyAlignment="1">
      <alignment vertical="center" wrapText="1" shrinkToFit="1"/>
    </xf>
    <xf numFmtId="0" fontId="0" fillId="0" borderId="254" xfId="0" applyFont="1" applyFill="1" applyBorder="1" applyAlignment="1">
      <alignment horizontal="center" vertical="center" wrapText="1" shrinkToFit="1"/>
    </xf>
    <xf numFmtId="0" fontId="0" fillId="0" borderId="254" xfId="0" applyFont="1" applyBorder="1" applyAlignment="1">
      <alignment horizontal="center" vertical="center"/>
    </xf>
    <xf numFmtId="0" fontId="7" fillId="0" borderId="254" xfId="0" applyFont="1" applyFill="1" applyBorder="1" applyAlignment="1">
      <alignment horizontal="right" vertical="center"/>
    </xf>
    <xf numFmtId="0" fontId="7" fillId="0" borderId="254" xfId="0" applyFont="1" applyFill="1" applyBorder="1" applyAlignment="1">
      <alignment vertical="center"/>
    </xf>
    <xf numFmtId="0" fontId="0" fillId="0" borderId="254" xfId="0" applyFont="1" applyFill="1" applyBorder="1">
      <alignment vertical="center"/>
    </xf>
    <xf numFmtId="0" fontId="7" fillId="0" borderId="254" xfId="0" applyFont="1" applyFill="1" applyBorder="1" applyAlignment="1">
      <alignment vertical="center" shrinkToFit="1"/>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0" fillId="0" borderId="255" xfId="0" applyFont="1" applyBorder="1">
      <alignment vertical="center"/>
    </xf>
    <xf numFmtId="0" fontId="0" fillId="0" borderId="261" xfId="0" applyFont="1" applyBorder="1">
      <alignment vertical="center"/>
    </xf>
    <xf numFmtId="0" fontId="4" fillId="0" borderId="0" xfId="0" applyFont="1" applyFill="1" applyBorder="1">
      <alignment vertical="center"/>
    </xf>
    <xf numFmtId="0" fontId="4" fillId="0" borderId="0" xfId="0" applyFont="1" applyFill="1" applyBorder="1" applyAlignment="1">
      <alignment horizontal="left" vertical="center" wrapText="1"/>
    </xf>
    <xf numFmtId="0" fontId="0" fillId="0" borderId="11" xfId="0" applyFont="1" applyBorder="1" applyAlignment="1">
      <alignment vertical="center"/>
    </xf>
    <xf numFmtId="0" fontId="0" fillId="0" borderId="13" xfId="0" applyFont="1" applyBorder="1">
      <alignment vertical="center"/>
    </xf>
    <xf numFmtId="0" fontId="0" fillId="0" borderId="11" xfId="0" applyFont="1" applyFill="1" applyBorder="1" applyAlignment="1">
      <alignment vertical="top"/>
    </xf>
    <xf numFmtId="0" fontId="0" fillId="0" borderId="0" xfId="0" applyFont="1" applyFill="1" applyBorder="1" applyAlignment="1">
      <alignment vertical="top"/>
    </xf>
    <xf numFmtId="0" fontId="0" fillId="0" borderId="12" xfId="0" applyFont="1" applyFill="1" applyBorder="1" applyAlignment="1">
      <alignment vertical="top"/>
    </xf>
    <xf numFmtId="0" fontId="0" fillId="0" borderId="0" xfId="0" applyFont="1" applyAlignment="1">
      <alignment vertical="center"/>
    </xf>
    <xf numFmtId="56" fontId="0" fillId="0" borderId="19" xfId="0" quotePrefix="1" applyNumberFormat="1" applyFont="1" applyFill="1" applyBorder="1">
      <alignment vertical="center"/>
    </xf>
    <xf numFmtId="0" fontId="0" fillId="0" borderId="19" xfId="0" applyFont="1" applyFill="1" applyBorder="1" applyAlignment="1">
      <alignment vertical="center" shrinkToFit="1"/>
    </xf>
    <xf numFmtId="0" fontId="7" fillId="0" borderId="19" xfId="0" applyFont="1" applyFill="1" applyBorder="1" applyAlignment="1">
      <alignment horizontal="right" vertical="center"/>
    </xf>
    <xf numFmtId="0" fontId="7" fillId="0" borderId="19" xfId="0" applyFont="1" applyFill="1" applyBorder="1" applyAlignment="1">
      <alignment vertical="center" shrinkToFit="1"/>
    </xf>
    <xf numFmtId="0" fontId="0" fillId="0" borderId="11" xfId="0" applyFont="1" applyFill="1" applyBorder="1" applyAlignment="1">
      <alignment vertical="center"/>
    </xf>
    <xf numFmtId="0" fontId="7" fillId="0" borderId="30" xfId="0" applyFont="1" applyBorder="1" applyAlignment="1">
      <alignment vertical="center" wrapText="1"/>
    </xf>
    <xf numFmtId="0" fontId="0" fillId="0" borderId="30" xfId="0" applyFont="1" applyBorder="1" applyAlignment="1">
      <alignment vertical="center" wrapText="1" shrinkToFit="1"/>
    </xf>
    <xf numFmtId="0" fontId="158" fillId="0" borderId="0" xfId="0" applyFont="1" applyBorder="1">
      <alignment vertical="center"/>
    </xf>
    <xf numFmtId="0" fontId="0" fillId="0" borderId="11" xfId="0" applyFont="1" applyFill="1" applyBorder="1" applyAlignment="1">
      <alignment vertical="center"/>
    </xf>
    <xf numFmtId="0" fontId="0" fillId="0" borderId="46" xfId="0" applyFont="1" applyBorder="1">
      <alignment vertical="center"/>
    </xf>
    <xf numFmtId="0" fontId="0" fillId="0" borderId="0" xfId="0" applyFont="1" applyAlignment="1">
      <alignment vertical="center" shrinkToFit="1"/>
    </xf>
    <xf numFmtId="0" fontId="65" fillId="40" borderId="0" xfId="45" applyFont="1" applyFill="1" applyBorder="1" applyAlignment="1">
      <alignment horizontal="left" vertical="center"/>
    </xf>
    <xf numFmtId="0" fontId="0" fillId="0" borderId="0" xfId="0" applyFont="1" applyFill="1" applyBorder="1" applyAlignment="1">
      <alignment horizontal="left" vertical="center"/>
    </xf>
    <xf numFmtId="0" fontId="0" fillId="0" borderId="11" xfId="0" applyFont="1" applyFill="1" applyBorder="1" applyAlignment="1">
      <alignment horizontal="left" vertical="center"/>
    </xf>
    <xf numFmtId="0" fontId="52" fillId="0" borderId="0" xfId="0" applyFont="1">
      <alignment vertical="center"/>
    </xf>
    <xf numFmtId="0" fontId="17" fillId="0" borderId="103" xfId="0" applyFont="1" applyBorder="1" applyAlignment="1">
      <alignment horizontal="center" vertical="center" shrinkToFit="1"/>
    </xf>
    <xf numFmtId="0" fontId="17" fillId="0" borderId="363" xfId="0" applyFont="1" applyBorder="1" applyAlignment="1">
      <alignment horizontal="center" vertical="center" shrinkToFit="1"/>
    </xf>
    <xf numFmtId="0" fontId="17" fillId="0" borderId="323" xfId="0" applyFont="1" applyFill="1" applyBorder="1" applyAlignment="1">
      <alignment horizontal="center" vertical="center" shrinkToFit="1"/>
    </xf>
    <xf numFmtId="0" fontId="17" fillId="0" borderId="323" xfId="0" applyFont="1" applyBorder="1" applyAlignment="1">
      <alignment horizontal="center" vertical="center" shrinkToFit="1"/>
    </xf>
    <xf numFmtId="0" fontId="17" fillId="0" borderId="364" xfId="0" applyFont="1" applyBorder="1" applyAlignment="1">
      <alignment horizontal="center" vertical="center" shrinkToFit="1"/>
    </xf>
    <xf numFmtId="0" fontId="17" fillId="0" borderId="365" xfId="0" applyFont="1" applyBorder="1" applyAlignment="1">
      <alignment horizontal="center" vertical="center" shrinkToFit="1"/>
    </xf>
    <xf numFmtId="0" fontId="17" fillId="0" borderId="366" xfId="0" applyFont="1" applyFill="1" applyBorder="1" applyAlignment="1">
      <alignment horizontal="center" vertical="center" wrapText="1"/>
    </xf>
    <xf numFmtId="0" fontId="21" fillId="0" borderId="367" xfId="0" applyFont="1" applyFill="1" applyBorder="1" applyAlignment="1">
      <alignment horizontal="left" vertical="center" shrinkToFit="1"/>
    </xf>
    <xf numFmtId="178" fontId="17" fillId="0" borderId="256" xfId="0" applyNumberFormat="1" applyFont="1" applyFill="1" applyBorder="1" applyAlignment="1">
      <alignment vertical="center"/>
    </xf>
    <xf numFmtId="178" fontId="17" fillId="0" borderId="19" xfId="0" applyNumberFormat="1" applyFont="1" applyFill="1" applyBorder="1" applyAlignment="1">
      <alignment vertical="center"/>
    </xf>
    <xf numFmtId="178" fontId="17" fillId="0" borderId="367" xfId="0" applyNumberFormat="1" applyFont="1" applyFill="1" applyBorder="1" applyAlignment="1">
      <alignment vertical="center"/>
    </xf>
    <xf numFmtId="178" fontId="17" fillId="0" borderId="14" xfId="0" applyNumberFormat="1" applyFont="1" applyBorder="1" applyAlignment="1">
      <alignment vertical="center"/>
    </xf>
    <xf numFmtId="178" fontId="17" fillId="0" borderId="30" xfId="0" applyNumberFormat="1" applyFont="1" applyBorder="1" applyAlignment="1">
      <alignment vertical="center"/>
    </xf>
    <xf numFmtId="178" fontId="17" fillId="0" borderId="124" xfId="0" applyNumberFormat="1" applyFont="1" applyBorder="1" applyAlignment="1">
      <alignment vertical="center"/>
    </xf>
    <xf numFmtId="178" fontId="17" fillId="0" borderId="17" xfId="0" applyNumberFormat="1" applyFont="1" applyFill="1" applyBorder="1" applyAlignment="1">
      <alignment vertical="center"/>
    </xf>
    <xf numFmtId="178" fontId="17" fillId="0" borderId="324" xfId="0" applyNumberFormat="1" applyFont="1" applyBorder="1" applyAlignment="1">
      <alignment vertical="center"/>
    </xf>
    <xf numFmtId="0" fontId="17" fillId="0" borderId="332" xfId="0" applyFont="1" applyFill="1" applyBorder="1" applyAlignment="1">
      <alignment horizontal="center" vertical="center" wrapText="1"/>
    </xf>
    <xf numFmtId="0" fontId="21" fillId="0" borderId="124" xfId="0" applyFont="1" applyFill="1" applyBorder="1" applyAlignment="1">
      <alignment horizontal="left" vertical="center" shrinkToFit="1"/>
    </xf>
    <xf numFmtId="178" fontId="17" fillId="0" borderId="14" xfId="0" applyNumberFormat="1" applyFont="1" applyFill="1" applyBorder="1" applyAlignment="1">
      <alignment vertical="center"/>
    </xf>
    <xf numFmtId="178" fontId="17" fillId="0" borderId="23" xfId="0" applyNumberFormat="1" applyFont="1" applyFill="1" applyBorder="1" applyAlignment="1">
      <alignment vertical="center"/>
    </xf>
    <xf numFmtId="178" fontId="17" fillId="0" borderId="256" xfId="0" applyNumberFormat="1" applyFont="1" applyBorder="1" applyAlignment="1">
      <alignment vertical="center"/>
    </xf>
    <xf numFmtId="178" fontId="17" fillId="0" borderId="13" xfId="0" applyNumberFormat="1" applyFont="1" applyFill="1" applyBorder="1" applyAlignment="1">
      <alignment vertical="center"/>
    </xf>
    <xf numFmtId="0" fontId="21" fillId="0" borderId="23" xfId="0" applyFont="1" applyFill="1" applyBorder="1" applyAlignment="1">
      <alignment vertical="center" shrinkToFit="1"/>
    </xf>
    <xf numFmtId="178" fontId="17" fillId="0" borderId="19" xfId="0" applyNumberFormat="1" applyFont="1" applyBorder="1" applyAlignment="1">
      <alignment vertical="center"/>
    </xf>
    <xf numFmtId="178" fontId="17" fillId="0" borderId="23" xfId="0" applyNumberFormat="1" applyFont="1" applyBorder="1" applyAlignment="1">
      <alignment vertical="center"/>
    </xf>
    <xf numFmtId="178" fontId="17" fillId="0" borderId="258" xfId="0" applyNumberFormat="1" applyFont="1" applyBorder="1" applyAlignment="1">
      <alignment vertical="center"/>
    </xf>
    <xf numFmtId="178" fontId="17" fillId="0" borderId="17" xfId="0" applyNumberFormat="1" applyFont="1" applyBorder="1" applyAlignment="1">
      <alignment vertical="center"/>
    </xf>
    <xf numFmtId="0" fontId="21" fillId="0" borderId="23" xfId="0" applyFont="1" applyBorder="1" applyAlignment="1">
      <alignment vertical="center" shrinkToFit="1"/>
    </xf>
    <xf numFmtId="0" fontId="17" fillId="0" borderId="109" xfId="0" applyFont="1" applyFill="1" applyBorder="1" applyAlignment="1">
      <alignment horizontal="center" vertical="center" wrapText="1"/>
    </xf>
    <xf numFmtId="0" fontId="21" fillId="0" borderId="23" xfId="0" applyFont="1" applyFill="1" applyBorder="1" applyAlignment="1">
      <alignment vertical="center" wrapText="1" shrinkToFit="1"/>
    </xf>
    <xf numFmtId="0" fontId="21" fillId="0" borderId="23" xfId="0" applyFont="1" applyFill="1" applyBorder="1" applyAlignment="1">
      <alignment horizontal="center" vertical="center" shrinkToFit="1"/>
    </xf>
    <xf numFmtId="178" fontId="21" fillId="0" borderId="256" xfId="0" applyNumberFormat="1" applyFont="1" applyFill="1" applyBorder="1" applyAlignment="1">
      <alignment vertical="center"/>
    </xf>
    <xf numFmtId="0" fontId="17" fillId="0" borderId="368" xfId="0" applyFont="1" applyFill="1" applyBorder="1" applyAlignment="1">
      <alignment horizontal="center" vertical="center"/>
    </xf>
    <xf numFmtId="0" fontId="21" fillId="0" borderId="25" xfId="0" applyFont="1" applyBorder="1" applyAlignment="1">
      <alignment vertical="center" shrinkToFit="1"/>
    </xf>
    <xf numFmtId="178" fontId="17" fillId="0" borderId="353" xfId="0" applyNumberFormat="1" applyFont="1" applyBorder="1" applyAlignment="1">
      <alignment vertical="center"/>
    </xf>
    <xf numFmtId="178" fontId="17" fillId="0" borderId="280" xfId="0" applyNumberFormat="1" applyFont="1" applyBorder="1" applyAlignment="1">
      <alignment vertical="center"/>
    </xf>
    <xf numFmtId="178" fontId="17" fillId="0" borderId="25" xfId="0" applyNumberFormat="1" applyFont="1" applyBorder="1" applyAlignment="1">
      <alignment vertical="center"/>
    </xf>
    <xf numFmtId="178" fontId="17" fillId="0" borderId="352" xfId="0" applyNumberFormat="1" applyFont="1" applyBorder="1" applyAlignment="1">
      <alignment vertical="center"/>
    </xf>
    <xf numFmtId="178" fontId="17" fillId="0" borderId="276" xfId="0" applyNumberFormat="1" applyFont="1" applyBorder="1" applyAlignment="1">
      <alignment vertical="center"/>
    </xf>
    <xf numFmtId="178" fontId="17" fillId="0" borderId="369" xfId="0" applyNumberFormat="1" applyFont="1" applyBorder="1" applyAlignment="1">
      <alignment vertical="center"/>
    </xf>
    <xf numFmtId="178" fontId="17" fillId="0" borderId="370" xfId="0" applyNumberFormat="1" applyFont="1" applyFill="1" applyBorder="1" applyAlignment="1">
      <alignment vertical="center"/>
    </xf>
    <xf numFmtId="178" fontId="17" fillId="0" borderId="26" xfId="0" applyNumberFormat="1" applyFont="1" applyFill="1" applyBorder="1" applyAlignment="1">
      <alignment vertical="center"/>
    </xf>
    <xf numFmtId="178" fontId="17" fillId="0" borderId="371" xfId="0" applyNumberFormat="1" applyFont="1" applyFill="1" applyBorder="1" applyAlignment="1">
      <alignment vertical="center"/>
    </xf>
    <xf numFmtId="178" fontId="17" fillId="0" borderId="200" xfId="0" applyNumberFormat="1" applyFont="1" applyFill="1" applyBorder="1" applyAlignment="1">
      <alignment vertical="center"/>
    </xf>
    <xf numFmtId="178" fontId="17" fillId="0" borderId="29" xfId="0" applyNumberFormat="1" applyFont="1" applyFill="1" applyBorder="1" applyAlignment="1">
      <alignment vertical="center"/>
    </xf>
    <xf numFmtId="178" fontId="17" fillId="0" borderId="372" xfId="0" applyNumberFormat="1" applyFont="1" applyFill="1" applyBorder="1" applyAlignment="1">
      <alignment vertical="center"/>
    </xf>
    <xf numFmtId="178" fontId="17" fillId="0" borderId="373" xfId="0" applyNumberFormat="1" applyFont="1" applyFill="1" applyBorder="1" applyAlignment="1">
      <alignment vertical="center"/>
    </xf>
    <xf numFmtId="0" fontId="17" fillId="0" borderId="0" xfId="0" applyFont="1" applyAlignment="1">
      <alignment horizontal="center" vertical="center" shrinkToFit="1"/>
    </xf>
    <xf numFmtId="0" fontId="17" fillId="0" borderId="109" xfId="0" applyFont="1" applyFill="1" applyBorder="1" applyAlignment="1">
      <alignment horizontal="center" vertical="center"/>
    </xf>
    <xf numFmtId="0" fontId="17" fillId="0" borderId="0" xfId="0" applyFont="1" applyAlignment="1">
      <alignment vertical="center"/>
    </xf>
    <xf numFmtId="0" fontId="21" fillId="0" borderId="124" xfId="0" applyFont="1" applyFill="1" applyBorder="1" applyAlignment="1">
      <alignment vertical="center" shrinkToFit="1"/>
    </xf>
    <xf numFmtId="0" fontId="17" fillId="0" borderId="52" xfId="0" applyFont="1" applyFill="1" applyBorder="1" applyAlignment="1">
      <alignment horizontal="center" vertical="center"/>
    </xf>
    <xf numFmtId="178" fontId="17" fillId="0" borderId="52" xfId="0" applyNumberFormat="1" applyFont="1" applyFill="1" applyBorder="1" applyAlignment="1">
      <alignment horizontal="center" vertical="center"/>
    </xf>
    <xf numFmtId="178" fontId="17" fillId="0" borderId="331" xfId="0" applyNumberFormat="1" applyFont="1" applyFill="1" applyBorder="1" applyAlignment="1">
      <alignment vertical="center"/>
    </xf>
    <xf numFmtId="178" fontId="17" fillId="0" borderId="121" xfId="0" applyNumberFormat="1" applyFont="1" applyFill="1" applyBorder="1" applyAlignment="1">
      <alignment vertical="center"/>
    </xf>
    <xf numFmtId="178" fontId="17" fillId="0" borderId="376" xfId="0" applyNumberFormat="1" applyFont="1" applyFill="1" applyBorder="1" applyAlignment="1">
      <alignment vertical="center"/>
    </xf>
    <xf numFmtId="178" fontId="17" fillId="0" borderId="377" xfId="0" applyNumberFormat="1" applyFont="1" applyFill="1" applyBorder="1" applyAlignment="1">
      <alignment vertical="center"/>
    </xf>
    <xf numFmtId="178" fontId="17" fillId="0" borderId="378" xfId="0" applyNumberFormat="1" applyFont="1" applyFill="1" applyBorder="1" applyAlignment="1">
      <alignment vertical="center"/>
    </xf>
    <xf numFmtId="0" fontId="97" fillId="0" borderId="0" xfId="0" applyFont="1" applyBorder="1" applyAlignment="1">
      <alignment horizontal="left" vertical="center"/>
    </xf>
    <xf numFmtId="0" fontId="95" fillId="0" borderId="52" xfId="0" applyFont="1" applyFill="1" applyBorder="1" applyAlignment="1">
      <alignment horizontal="center" vertical="center" shrinkToFit="1"/>
    </xf>
    <xf numFmtId="0" fontId="54" fillId="0" borderId="17" xfId="0" applyFont="1" applyFill="1" applyBorder="1" applyAlignment="1">
      <alignment horizontal="left" vertical="center" wrapText="1"/>
    </xf>
    <xf numFmtId="0" fontId="54" fillId="0" borderId="28" xfId="0" applyFont="1" applyFill="1" applyBorder="1" applyAlignment="1">
      <alignment horizontal="left" vertical="center" wrapText="1"/>
    </xf>
    <xf numFmtId="0" fontId="54" fillId="0" borderId="18" xfId="0" applyFont="1" applyFill="1" applyBorder="1" applyAlignment="1">
      <alignment horizontal="left" vertical="center" wrapText="1"/>
    </xf>
    <xf numFmtId="0" fontId="82" fillId="0" borderId="17" xfId="0" applyFont="1" applyFill="1" applyBorder="1" applyAlignment="1">
      <alignment horizontal="left" vertical="center" shrinkToFit="1"/>
    </xf>
    <xf numFmtId="0" fontId="82" fillId="0" borderId="28" xfId="0" applyFont="1" applyFill="1" applyBorder="1" applyAlignment="1">
      <alignment horizontal="left" vertical="center" shrinkToFit="1"/>
    </xf>
    <xf numFmtId="0" fontId="82" fillId="0" borderId="18" xfId="0" applyFont="1" applyFill="1" applyBorder="1" applyAlignment="1">
      <alignment horizontal="left" vertical="center" shrinkToFit="1"/>
    </xf>
    <xf numFmtId="0" fontId="82" fillId="0" borderId="257" xfId="0" applyFont="1" applyFill="1" applyBorder="1" applyAlignment="1">
      <alignment horizontal="left" vertical="center" wrapText="1"/>
    </xf>
    <xf numFmtId="0" fontId="82" fillId="0" borderId="258" xfId="0" applyFont="1" applyFill="1" applyBorder="1" applyAlignment="1">
      <alignment horizontal="left" vertical="center" wrapText="1"/>
    </xf>
    <xf numFmtId="0" fontId="82" fillId="0" borderId="256" xfId="0" applyFont="1" applyFill="1" applyBorder="1" applyAlignment="1">
      <alignment horizontal="left" vertical="center" wrapText="1"/>
    </xf>
    <xf numFmtId="0" fontId="82" fillId="0" borderId="257" xfId="0" applyFont="1" applyFill="1" applyBorder="1" applyAlignment="1">
      <alignment vertical="center" wrapText="1"/>
    </xf>
    <xf numFmtId="0" fontId="84" fillId="0" borderId="258" xfId="0" applyFont="1" applyBorder="1" applyAlignment="1">
      <alignment vertical="center"/>
    </xf>
    <xf numFmtId="0" fontId="84" fillId="0" borderId="256" xfId="0" applyFont="1" applyBorder="1" applyAlignment="1">
      <alignment vertical="center"/>
    </xf>
    <xf numFmtId="0" fontId="97" fillId="0" borderId="0" xfId="0" applyFont="1" applyBorder="1" applyAlignment="1">
      <alignment horizontal="left" vertical="center" wrapText="1"/>
    </xf>
    <xf numFmtId="0" fontId="12" fillId="0" borderId="257" xfId="0" applyFont="1" applyFill="1" applyBorder="1" applyAlignment="1">
      <alignment vertical="center" wrapText="1"/>
    </xf>
    <xf numFmtId="0" fontId="0" fillId="0" borderId="258" xfId="0" applyFont="1" applyBorder="1" applyAlignment="1">
      <alignment vertical="center" wrapText="1"/>
    </xf>
    <xf numFmtId="0" fontId="0" fillId="0" borderId="256" xfId="0" applyFont="1" applyBorder="1" applyAlignment="1">
      <alignment vertical="center" wrapText="1"/>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Alignment="1">
      <alignment horizontal="distributed" vertical="center"/>
    </xf>
    <xf numFmtId="0" fontId="13" fillId="0" borderId="0" xfId="0" applyFont="1" applyFill="1" applyAlignment="1">
      <alignment horizontal="center" vertical="center" shrinkToFit="1"/>
    </xf>
    <xf numFmtId="0" fontId="0" fillId="0" borderId="0" xfId="0" applyFont="1" applyFill="1" applyAlignment="1">
      <alignment vertical="center"/>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3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6" xfId="0" applyFont="1" applyFill="1" applyBorder="1" applyAlignment="1">
      <alignment horizontal="left" vertical="center"/>
    </xf>
    <xf numFmtId="0" fontId="0" fillId="0" borderId="15" xfId="0" applyFont="1" applyFill="1" applyBorder="1" applyAlignment="1">
      <alignment horizontal="left" vertical="center"/>
    </xf>
    <xf numFmtId="0" fontId="0" fillId="0" borderId="31" xfId="0" applyFont="1" applyFill="1" applyBorder="1" applyAlignment="1">
      <alignment horizontal="left" vertical="center"/>
    </xf>
    <xf numFmtId="0" fontId="0" fillId="0" borderId="14" xfId="0" applyFont="1" applyFill="1" applyBorder="1" applyAlignment="1">
      <alignment horizontal="left"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11" xfId="0" applyFont="1" applyFill="1" applyBorder="1" applyAlignment="1">
      <alignment horizontal="center" vertical="center"/>
    </xf>
    <xf numFmtId="0" fontId="0" fillId="0" borderId="0" xfId="0" applyFont="1" applyFill="1" applyAlignment="1">
      <alignment horizontal="right" vertical="center" indent="2"/>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1"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0" fillId="0" borderId="31"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27" xfId="0" applyFont="1" applyFill="1" applyBorder="1" applyAlignment="1">
      <alignment vertical="center" wrapText="1"/>
    </xf>
    <xf numFmtId="0" fontId="0" fillId="0" borderId="29" xfId="0" applyFont="1" applyFill="1" applyBorder="1" applyAlignment="1">
      <alignment vertical="center" wrapText="1"/>
    </xf>
    <xf numFmtId="0" fontId="0" fillId="0" borderId="30" xfId="0" applyFont="1" applyFill="1" applyBorder="1" applyAlignment="1">
      <alignment vertical="center" wrapText="1"/>
    </xf>
    <xf numFmtId="0" fontId="0" fillId="0" borderId="10" xfId="0" applyFont="1" applyFill="1" applyBorder="1" applyAlignment="1">
      <alignment vertical="center" wrapText="1"/>
    </xf>
    <xf numFmtId="0" fontId="0" fillId="0" borderId="16" xfId="0" applyFont="1" applyFill="1" applyBorder="1" applyAlignment="1">
      <alignment vertical="center" wrapText="1"/>
    </xf>
    <xf numFmtId="0" fontId="0" fillId="0" borderId="15" xfId="0" applyFont="1" applyFill="1" applyBorder="1" applyAlignment="1">
      <alignment vertical="center" wrapText="1"/>
    </xf>
    <xf numFmtId="0" fontId="0" fillId="0" borderId="11" xfId="0" applyFont="1" applyFill="1" applyBorder="1" applyAlignment="1">
      <alignment vertical="center" wrapText="1"/>
    </xf>
    <xf numFmtId="0" fontId="0" fillId="0" borderId="0" xfId="0" applyFont="1" applyFill="1" applyBorder="1" applyAlignment="1">
      <alignment vertical="center" wrapText="1"/>
    </xf>
    <xf numFmtId="0" fontId="0" fillId="0" borderId="12" xfId="0" applyFont="1" applyFill="1" applyBorder="1" applyAlignment="1">
      <alignment vertical="center" wrapText="1"/>
    </xf>
    <xf numFmtId="0" fontId="0" fillId="0" borderId="13" xfId="0" applyFont="1" applyFill="1" applyBorder="1" applyAlignment="1">
      <alignment vertical="center" wrapText="1"/>
    </xf>
    <xf numFmtId="0" fontId="0" fillId="0" borderId="31" xfId="0" applyFont="1" applyFill="1" applyBorder="1" applyAlignment="1">
      <alignment vertical="center" wrapText="1"/>
    </xf>
    <xf numFmtId="0" fontId="0" fillId="0" borderId="14" xfId="0" applyFont="1" applyFill="1" applyBorder="1" applyAlignment="1">
      <alignment vertical="center" wrapText="1"/>
    </xf>
    <xf numFmtId="0" fontId="0" fillId="0" borderId="0" xfId="0" applyFont="1" applyFill="1" applyBorder="1" applyAlignment="1">
      <alignment horizontal="left" vertical="center" shrinkToFit="1"/>
    </xf>
    <xf numFmtId="0" fontId="0" fillId="0" borderId="27"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17" xfId="45" applyFont="1" applyFill="1" applyBorder="1" applyAlignment="1">
      <alignment horizontal="left" vertical="center" shrinkToFit="1"/>
    </xf>
    <xf numFmtId="0" fontId="0" fillId="0" borderId="18" xfId="45" applyFont="1" applyFill="1" applyBorder="1" applyAlignment="1">
      <alignment horizontal="left" vertical="center" shrinkToFit="1"/>
    </xf>
    <xf numFmtId="0" fontId="0" fillId="0" borderId="28" xfId="45" applyFont="1" applyFill="1" applyBorder="1" applyAlignment="1">
      <alignment horizontal="left" vertical="center" shrinkToFit="1"/>
    </xf>
    <xf numFmtId="0" fontId="0" fillId="0" borderId="11" xfId="45" applyFont="1" applyFill="1" applyBorder="1" applyAlignment="1">
      <alignment vertical="center" wrapText="1"/>
    </xf>
    <xf numFmtId="0" fontId="0" fillId="0" borderId="0" xfId="45" applyFont="1" applyFill="1" applyAlignment="1">
      <alignment vertical="center" wrapText="1"/>
    </xf>
    <xf numFmtId="0" fontId="0" fillId="0" borderId="12" xfId="45" applyFont="1" applyFill="1" applyBorder="1" applyAlignment="1">
      <alignment vertical="center" wrapText="1"/>
    </xf>
    <xf numFmtId="0" fontId="0" fillId="0" borderId="13" xfId="45" applyFont="1" applyFill="1" applyBorder="1" applyAlignment="1">
      <alignment vertical="center" wrapText="1"/>
    </xf>
    <xf numFmtId="0" fontId="0" fillId="0" borderId="31" xfId="45" applyFont="1" applyFill="1" applyBorder="1" applyAlignment="1">
      <alignment vertical="center" wrapText="1"/>
    </xf>
    <xf numFmtId="0" fontId="0" fillId="0" borderId="14" xfId="45" applyFont="1" applyFill="1" applyBorder="1" applyAlignment="1">
      <alignment vertical="center" wrapText="1"/>
    </xf>
    <xf numFmtId="0" fontId="0" fillId="0" borderId="0" xfId="0" applyFont="1" applyFill="1" applyAlignment="1">
      <alignment vertical="center" wrapText="1"/>
    </xf>
    <xf numFmtId="0" fontId="0" fillId="0" borderId="31" xfId="45" applyFont="1" applyFill="1" applyBorder="1" applyAlignment="1">
      <alignment horizontal="left" vertical="center"/>
    </xf>
    <xf numFmtId="0" fontId="0" fillId="0" borderId="14" xfId="45"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3" xfId="0" applyFont="1" applyFill="1" applyBorder="1" applyAlignment="1">
      <alignment horizontal="left" vertical="center"/>
    </xf>
    <xf numFmtId="0" fontId="0" fillId="0" borderId="11" xfId="0" applyFont="1" applyFill="1" applyBorder="1" applyAlignment="1">
      <alignment horizontal="lef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3" xfId="45" applyFont="1" applyFill="1" applyBorder="1" applyAlignment="1">
      <alignment horizontal="left" vertical="center" shrinkToFit="1"/>
    </xf>
    <xf numFmtId="0" fontId="0" fillId="0" borderId="31" xfId="45"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6" xfId="0" applyFont="1" applyFill="1" applyBorder="1" applyAlignment="1">
      <alignment horizontal="left" vertical="center" shrinkToFit="1"/>
    </xf>
    <xf numFmtId="0" fontId="0" fillId="0" borderId="15"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0" fillId="0" borderId="2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2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9" xfId="0" applyFont="1" applyFill="1" applyBorder="1" applyAlignment="1">
      <alignment horizontal="center" vertical="center" shrinkToFit="1"/>
    </xf>
    <xf numFmtId="0" fontId="148" fillId="0" borderId="19" xfId="0" applyFont="1" applyFill="1" applyBorder="1" applyAlignment="1">
      <alignment horizontal="center" vertical="center" wrapText="1" shrinkToFit="1"/>
    </xf>
    <xf numFmtId="0" fontId="148" fillId="0" borderId="19" xfId="0" applyFont="1" applyFill="1" applyBorder="1" applyAlignment="1">
      <alignment horizontal="center" vertical="center" shrinkToFit="1"/>
    </xf>
    <xf numFmtId="0" fontId="0" fillId="0" borderId="0" xfId="0" applyFont="1" applyFill="1" applyAlignment="1">
      <alignment horizontal="left" vertical="center"/>
    </xf>
    <xf numFmtId="0" fontId="0" fillId="0" borderId="17"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17" fillId="0" borderId="76" xfId="0" applyFont="1" applyFill="1" applyBorder="1" applyAlignment="1">
      <alignment horizontal="center" vertical="center"/>
    </xf>
    <xf numFmtId="0" fontId="17" fillId="0" borderId="77" xfId="0" applyFont="1" applyFill="1" applyBorder="1" applyAlignment="1">
      <alignment horizontal="center" vertical="center"/>
    </xf>
    <xf numFmtId="0" fontId="17" fillId="0" borderId="37"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50" xfId="0" applyFont="1" applyFill="1" applyBorder="1" applyAlignment="1">
      <alignment horizontal="center" vertical="center"/>
    </xf>
    <xf numFmtId="0" fontId="17" fillId="0" borderId="52" xfId="0" applyFont="1" applyFill="1" applyBorder="1" applyAlignment="1">
      <alignment horizontal="center" vertical="center"/>
    </xf>
    <xf numFmtId="178" fontId="17" fillId="0" borderId="374" xfId="0" applyNumberFormat="1" applyFont="1" applyFill="1" applyBorder="1" applyAlignment="1">
      <alignment horizontal="center" vertical="center"/>
    </xf>
    <xf numFmtId="178" fontId="17" fillId="0" borderId="112" xfId="0" applyNumberFormat="1" applyFont="1" applyFill="1" applyBorder="1" applyAlignment="1">
      <alignment horizontal="center" vertical="center"/>
    </xf>
    <xf numFmtId="178" fontId="17" fillId="0" borderId="375" xfId="0" applyNumberFormat="1" applyFont="1" applyFill="1" applyBorder="1" applyAlignment="1">
      <alignment horizontal="center" vertical="center"/>
    </xf>
    <xf numFmtId="178" fontId="17" fillId="0" borderId="125" xfId="0" applyNumberFormat="1" applyFont="1" applyFill="1" applyBorder="1" applyAlignment="1">
      <alignment horizontal="center" vertical="center"/>
    </xf>
    <xf numFmtId="0" fontId="17" fillId="0" borderId="52" xfId="0" applyFont="1" applyBorder="1" applyAlignment="1">
      <alignment horizontal="center" vertical="center"/>
    </xf>
    <xf numFmtId="0" fontId="17" fillId="0" borderId="45" xfId="0" applyFont="1" applyFill="1" applyBorder="1" applyAlignment="1">
      <alignment horizontal="center" vertical="center"/>
    </xf>
    <xf numFmtId="0" fontId="17" fillId="0" borderId="47" xfId="0" applyFont="1" applyFill="1" applyBorder="1" applyAlignment="1">
      <alignment horizontal="center" vertical="center"/>
    </xf>
    <xf numFmtId="0" fontId="17" fillId="0" borderId="36" xfId="0" applyFont="1" applyFill="1" applyBorder="1" applyAlignment="1">
      <alignment horizontal="center" vertical="center"/>
    </xf>
    <xf numFmtId="0" fontId="17" fillId="0" borderId="53" xfId="0" applyFont="1" applyFill="1" applyBorder="1" applyAlignment="1">
      <alignment horizontal="center" vertical="center"/>
    </xf>
    <xf numFmtId="178" fontId="17" fillId="0" borderId="122" xfId="0" applyNumberFormat="1" applyFont="1" applyFill="1" applyBorder="1" applyAlignment="1">
      <alignment horizontal="center" vertical="center"/>
    </xf>
    <xf numFmtId="0" fontId="0" fillId="0" borderId="0" xfId="0" applyAlignment="1">
      <alignment horizontal="left" vertical="center" shrinkToFit="1"/>
    </xf>
    <xf numFmtId="0" fontId="65" fillId="40" borderId="332" xfId="45" applyFont="1" applyFill="1" applyBorder="1" applyAlignment="1">
      <alignment horizontal="center" vertical="center" textRotation="255"/>
    </xf>
    <xf numFmtId="0" fontId="65" fillId="40" borderId="270" xfId="45" applyFont="1" applyFill="1" applyBorder="1" applyAlignment="1">
      <alignment horizontal="center" vertical="center" textRotation="255"/>
    </xf>
    <xf numFmtId="0" fontId="65" fillId="40" borderId="256" xfId="45" applyFont="1" applyFill="1" applyBorder="1" applyAlignment="1">
      <alignment horizontal="center" vertical="center"/>
    </xf>
    <xf numFmtId="0" fontId="65" fillId="40" borderId="254" xfId="45" applyFont="1" applyFill="1" applyBorder="1" applyAlignment="1">
      <alignment horizontal="center" vertical="center"/>
    </xf>
    <xf numFmtId="0" fontId="65" fillId="40" borderId="262" xfId="45" applyFont="1" applyFill="1" applyBorder="1" applyAlignment="1">
      <alignment horizontal="center" vertical="center"/>
    </xf>
    <xf numFmtId="0" fontId="65" fillId="40" borderId="255" xfId="45" applyFont="1" applyFill="1" applyBorder="1" applyAlignment="1">
      <alignment horizontal="center" vertical="center"/>
    </xf>
    <xf numFmtId="0" fontId="65" fillId="40" borderId="261" xfId="45" applyFont="1" applyFill="1" applyBorder="1" applyAlignment="1">
      <alignment horizontal="center" vertical="center"/>
    </xf>
    <xf numFmtId="0" fontId="65" fillId="40" borderId="13" xfId="45" applyFont="1" applyFill="1" applyBorder="1" applyAlignment="1">
      <alignment horizontal="center" vertical="center"/>
    </xf>
    <xf numFmtId="0" fontId="65" fillId="40" borderId="31" xfId="45" applyFont="1" applyFill="1" applyBorder="1" applyAlignment="1">
      <alignment horizontal="center" vertical="center"/>
    </xf>
    <xf numFmtId="0" fontId="65" fillId="40" borderId="14" xfId="45" applyFont="1" applyFill="1" applyBorder="1" applyAlignment="1">
      <alignment horizontal="center" vertical="center"/>
    </xf>
    <xf numFmtId="0" fontId="65" fillId="0" borderId="262" xfId="45" applyFont="1" applyBorder="1" applyAlignment="1">
      <alignment horizontal="left" vertical="top"/>
    </xf>
    <xf numFmtId="0" fontId="65" fillId="0" borderId="255" xfId="45" applyFont="1" applyBorder="1" applyAlignment="1">
      <alignment horizontal="left" vertical="top"/>
    </xf>
    <xf numFmtId="0" fontId="65" fillId="0" borderId="297" xfId="45" applyFont="1" applyBorder="1" applyAlignment="1">
      <alignment horizontal="left" vertical="top"/>
    </xf>
    <xf numFmtId="0" fontId="65" fillId="0" borderId="11" xfId="45" applyFont="1" applyBorder="1" applyAlignment="1">
      <alignment horizontal="left" vertical="top"/>
    </xf>
    <xf numFmtId="0" fontId="65" fillId="0" borderId="0" xfId="45" applyFont="1" applyAlignment="1">
      <alignment horizontal="left" vertical="top"/>
    </xf>
    <xf numFmtId="0" fontId="65" fillId="0" borderId="36" xfId="45" applyFont="1" applyBorder="1" applyAlignment="1">
      <alignment horizontal="left" vertical="top"/>
    </xf>
    <xf numFmtId="0" fontId="65" fillId="0" borderId="13" xfId="45" applyFont="1" applyBorder="1" applyAlignment="1">
      <alignment horizontal="left" vertical="top"/>
    </xf>
    <xf numFmtId="0" fontId="65" fillId="0" borderId="31" xfId="45" applyFont="1" applyBorder="1" applyAlignment="1">
      <alignment horizontal="left" vertical="top"/>
    </xf>
    <xf numFmtId="0" fontId="65" fillId="0" borderId="43" xfId="45" applyFont="1" applyBorder="1" applyAlignment="1">
      <alignment horizontal="left" vertical="top"/>
    </xf>
    <xf numFmtId="0" fontId="65" fillId="40" borderId="333" xfId="45" applyFont="1" applyFill="1" applyBorder="1" applyAlignment="1">
      <alignment horizontal="center" vertical="center"/>
    </xf>
    <xf numFmtId="0" fontId="65" fillId="40" borderId="334" xfId="45" applyFont="1" applyFill="1" applyBorder="1" applyAlignment="1">
      <alignment horizontal="center" vertical="center"/>
    </xf>
    <xf numFmtId="0" fontId="65" fillId="40" borderId="0" xfId="45" applyFont="1" applyFill="1" applyAlignment="1">
      <alignment horizontal="center" vertical="center"/>
    </xf>
    <xf numFmtId="0" fontId="65" fillId="40" borderId="12" xfId="45" applyFont="1" applyFill="1" applyBorder="1" applyAlignment="1">
      <alignment horizontal="center" vertical="center"/>
    </xf>
    <xf numFmtId="0" fontId="65" fillId="40" borderId="335" xfId="45" applyFont="1" applyFill="1" applyBorder="1" applyAlignment="1">
      <alignment horizontal="center" vertical="center"/>
    </xf>
    <xf numFmtId="0" fontId="64" fillId="40" borderId="254" xfId="45" applyFont="1" applyFill="1" applyBorder="1" applyAlignment="1">
      <alignment horizontal="center" vertical="center"/>
    </xf>
    <xf numFmtId="0" fontId="65" fillId="40" borderId="254" xfId="45" applyFont="1" applyFill="1" applyBorder="1" applyAlignment="1">
      <alignment vertical="center"/>
    </xf>
    <xf numFmtId="0" fontId="64" fillId="40" borderId="257" xfId="45" applyFont="1" applyFill="1" applyBorder="1" applyAlignment="1">
      <alignment horizontal="center" vertical="center" wrapText="1"/>
    </xf>
    <xf numFmtId="0" fontId="64" fillId="40" borderId="258" xfId="45" applyFont="1" applyFill="1" applyBorder="1" applyAlignment="1">
      <alignment horizontal="center" vertical="center"/>
    </xf>
    <xf numFmtId="0" fontId="64" fillId="40" borderId="256" xfId="45" applyFont="1" applyFill="1" applyBorder="1" applyAlignment="1">
      <alignment horizontal="center" vertical="center"/>
    </xf>
    <xf numFmtId="0" fontId="65" fillId="40" borderId="78" xfId="45" applyFont="1" applyFill="1" applyBorder="1" applyAlignment="1">
      <alignment horizontal="center" vertical="center"/>
    </xf>
    <xf numFmtId="0" fontId="65" fillId="40" borderId="77" xfId="45" applyFont="1" applyFill="1" applyBorder="1" applyAlignment="1">
      <alignment horizontal="center" vertical="center"/>
    </xf>
    <xf numFmtId="0" fontId="65" fillId="40" borderId="336" xfId="45" applyFont="1" applyFill="1" applyBorder="1" applyAlignment="1">
      <alignment horizontal="center" vertical="center"/>
    </xf>
    <xf numFmtId="0" fontId="65" fillId="40" borderId="71" xfId="45" applyFont="1" applyFill="1" applyBorder="1" applyAlignment="1">
      <alignment vertical="center"/>
    </xf>
    <xf numFmtId="0" fontId="65" fillId="40" borderId="70" xfId="45" applyFont="1" applyFill="1" applyBorder="1" applyAlignment="1">
      <alignment vertical="center"/>
    </xf>
    <xf numFmtId="0" fontId="65" fillId="40" borderId="117" xfId="45" applyFont="1" applyFill="1" applyBorder="1" applyAlignment="1">
      <alignment vertical="center"/>
    </xf>
    <xf numFmtId="0" fontId="159" fillId="40" borderId="71" xfId="45" applyFont="1" applyFill="1" applyBorder="1" applyAlignment="1">
      <alignment horizontal="left" vertical="center"/>
    </xf>
    <xf numFmtId="0" fontId="159" fillId="40" borderId="70" xfId="45" applyFont="1" applyFill="1" applyBorder="1" applyAlignment="1">
      <alignment horizontal="left" vertical="center"/>
    </xf>
    <xf numFmtId="0" fontId="159" fillId="40" borderId="72" xfId="45" applyFont="1" applyFill="1" applyBorder="1" applyAlignment="1">
      <alignment horizontal="left" vertical="center"/>
    </xf>
    <xf numFmtId="0" fontId="65" fillId="40" borderId="257" xfId="45" applyFont="1" applyFill="1" applyBorder="1" applyAlignment="1">
      <alignment horizontal="center" vertical="center"/>
    </xf>
    <xf numFmtId="0" fontId="65" fillId="40" borderId="258" xfId="45" applyFont="1" applyFill="1" applyBorder="1" applyAlignment="1">
      <alignment horizontal="center" vertical="center"/>
    </xf>
    <xf numFmtId="192" fontId="65" fillId="40" borderId="257" xfId="45" applyNumberFormat="1" applyFont="1" applyFill="1" applyBorder="1" applyAlignment="1">
      <alignment horizontal="right" vertical="center"/>
    </xf>
    <xf numFmtId="192" fontId="65" fillId="40" borderId="258" xfId="45" applyNumberFormat="1" applyFont="1" applyFill="1" applyBorder="1" applyAlignment="1">
      <alignment horizontal="right" vertical="center"/>
    </xf>
    <xf numFmtId="192" fontId="65" fillId="40" borderId="256" xfId="45" applyNumberFormat="1" applyFont="1" applyFill="1" applyBorder="1" applyAlignment="1">
      <alignment horizontal="right" vertical="center"/>
    </xf>
    <xf numFmtId="0" fontId="65" fillId="40" borderId="257" xfId="45" applyFont="1" applyFill="1" applyBorder="1" applyAlignment="1">
      <alignment vertical="center"/>
    </xf>
    <xf numFmtId="0" fontId="65" fillId="40" borderId="258" xfId="45" applyFont="1" applyFill="1" applyBorder="1" applyAlignment="1">
      <alignment vertical="center"/>
    </xf>
    <xf numFmtId="0" fontId="65" fillId="40" borderId="256" xfId="45" applyFont="1" applyFill="1" applyBorder="1" applyAlignment="1">
      <alignment vertical="center"/>
    </xf>
    <xf numFmtId="0" fontId="64" fillId="40" borderId="257" xfId="45" applyFont="1" applyFill="1" applyBorder="1" applyAlignment="1">
      <alignment horizontal="center" vertical="center"/>
    </xf>
    <xf numFmtId="0" fontId="64" fillId="40" borderId="259" xfId="45" applyFont="1" applyFill="1" applyBorder="1" applyAlignment="1">
      <alignment horizontal="center" vertical="center"/>
    </xf>
    <xf numFmtId="0" fontId="65" fillId="40" borderId="45" xfId="45" applyFont="1" applyFill="1" applyBorder="1" applyAlignment="1">
      <alignment horizontal="center" vertical="center" textRotation="255"/>
    </xf>
    <xf numFmtId="0" fontId="65" fillId="40" borderId="159" xfId="45" applyFont="1" applyFill="1" applyBorder="1" applyAlignment="1">
      <alignment horizontal="center" vertical="center" textRotation="255"/>
    </xf>
    <xf numFmtId="0" fontId="65" fillId="40" borderId="37" xfId="45" applyFont="1" applyFill="1" applyBorder="1" applyAlignment="1">
      <alignment horizontal="center" vertical="center" textRotation="255"/>
    </xf>
    <xf numFmtId="0" fontId="65" fillId="40" borderId="12" xfId="45" applyFont="1" applyFill="1" applyBorder="1" applyAlignment="1">
      <alignment horizontal="center" vertical="center" textRotation="255"/>
    </xf>
    <xf numFmtId="0" fontId="65" fillId="40" borderId="326" xfId="45" applyFont="1" applyFill="1" applyBorder="1" applyAlignment="1">
      <alignment horizontal="center" vertical="center" textRotation="255"/>
    </xf>
    <xf numFmtId="0" fontId="65" fillId="40" borderId="14" xfId="45" applyFont="1" applyFill="1" applyBorder="1" applyAlignment="1">
      <alignment horizontal="center" vertical="center" textRotation="255"/>
    </xf>
    <xf numFmtId="0" fontId="65" fillId="40" borderId="104" xfId="45" applyFont="1" applyFill="1" applyBorder="1" applyAlignment="1">
      <alignment horizontal="center" vertical="center"/>
    </xf>
    <xf numFmtId="0" fontId="65" fillId="40" borderId="105" xfId="45" applyFont="1" applyFill="1" applyBorder="1" applyAlignment="1">
      <alignment horizontal="center" vertical="center"/>
    </xf>
    <xf numFmtId="0" fontId="65" fillId="40" borderId="323" xfId="45" applyFont="1" applyFill="1" applyBorder="1" applyAlignment="1">
      <alignment horizontal="center" vertical="center"/>
    </xf>
    <xf numFmtId="0" fontId="65" fillId="40" borderId="104" xfId="45" applyFont="1" applyFill="1" applyBorder="1" applyAlignment="1">
      <alignment horizontal="center" vertical="center" wrapText="1"/>
    </xf>
    <xf numFmtId="0" fontId="65" fillId="40" borderId="105" xfId="45" applyFont="1" applyFill="1" applyBorder="1" applyAlignment="1">
      <alignment horizontal="center" vertical="center" wrapText="1"/>
    </xf>
    <xf numFmtId="0" fontId="65" fillId="40" borderId="323" xfId="45" applyFont="1" applyFill="1" applyBorder="1" applyAlignment="1">
      <alignment horizontal="center" vertical="center" wrapText="1"/>
    </xf>
    <xf numFmtId="0" fontId="65" fillId="40" borderId="107" xfId="45" applyFont="1" applyFill="1" applyBorder="1" applyAlignment="1">
      <alignment horizontal="center" vertical="center"/>
    </xf>
    <xf numFmtId="0" fontId="65" fillId="40" borderId="71" xfId="45" applyFont="1" applyFill="1" applyBorder="1" applyAlignment="1">
      <alignment horizontal="center" vertical="center"/>
    </xf>
    <xf numFmtId="0" fontId="65" fillId="40" borderId="70" xfId="45" applyFont="1" applyFill="1" applyBorder="1" applyAlignment="1">
      <alignment horizontal="center" vertical="center"/>
    </xf>
    <xf numFmtId="0" fontId="65" fillId="40" borderId="117" xfId="45" applyFont="1" applyFill="1" applyBorder="1" applyAlignment="1">
      <alignment horizontal="center" vertical="center"/>
    </xf>
    <xf numFmtId="192" fontId="65" fillId="40" borderId="71" xfId="45" applyNumberFormat="1" applyFont="1" applyFill="1" applyBorder="1" applyAlignment="1">
      <alignment horizontal="right" vertical="center"/>
    </xf>
    <xf numFmtId="192" fontId="65" fillId="40" borderId="70" xfId="45" applyNumberFormat="1" applyFont="1" applyFill="1" applyBorder="1" applyAlignment="1">
      <alignment horizontal="right" vertical="center"/>
    </xf>
    <xf numFmtId="192" fontId="65" fillId="40" borderId="117" xfId="45" applyNumberFormat="1" applyFont="1" applyFill="1" applyBorder="1" applyAlignment="1">
      <alignment horizontal="right" vertical="center"/>
    </xf>
    <xf numFmtId="0" fontId="159" fillId="40" borderId="257" xfId="45" applyFont="1" applyFill="1" applyBorder="1" applyAlignment="1">
      <alignment horizontal="left" vertical="center"/>
    </xf>
    <xf numFmtId="0" fontId="159" fillId="40" borderId="258" xfId="45" applyFont="1" applyFill="1" applyBorder="1" applyAlignment="1">
      <alignment horizontal="left" vertical="center"/>
    </xf>
    <xf numFmtId="0" fontId="159" fillId="40" borderId="259" xfId="45" applyFont="1" applyFill="1" applyBorder="1" applyAlignment="1">
      <alignment horizontal="left" vertical="center"/>
    </xf>
    <xf numFmtId="192" fontId="65" fillId="40" borderId="254" xfId="45" applyNumberFormat="1" applyFont="1" applyFill="1" applyBorder="1" applyAlignment="1">
      <alignment horizontal="right" vertical="center"/>
    </xf>
    <xf numFmtId="0" fontId="65" fillId="40" borderId="325" xfId="45" applyFont="1" applyFill="1" applyBorder="1" applyAlignment="1">
      <alignment horizontal="center" vertical="center"/>
    </xf>
    <xf numFmtId="0" fontId="64" fillId="40" borderId="324" xfId="45" applyFont="1" applyFill="1" applyBorder="1" applyAlignment="1">
      <alignment horizontal="center" vertical="center"/>
    </xf>
    <xf numFmtId="0" fontId="65" fillId="40" borderId="254" xfId="45" applyFont="1" applyFill="1" applyBorder="1" applyAlignment="1">
      <alignment vertical="center" wrapText="1"/>
    </xf>
    <xf numFmtId="0" fontId="65" fillId="40" borderId="254" xfId="45" applyFont="1" applyFill="1" applyBorder="1" applyAlignment="1">
      <alignment vertical="center" shrinkToFit="1"/>
    </xf>
    <xf numFmtId="0" fontId="65" fillId="40" borderId="0" xfId="45" applyFont="1" applyFill="1" applyAlignment="1">
      <alignment horizontal="left" vertical="center" wrapText="1"/>
    </xf>
    <xf numFmtId="0" fontId="65" fillId="40" borderId="0" xfId="45" applyFont="1" applyFill="1" applyAlignment="1">
      <alignment horizontal="left" vertical="center"/>
    </xf>
    <xf numFmtId="0" fontId="153" fillId="40" borderId="52" xfId="45" applyFont="1" applyFill="1" applyBorder="1" applyAlignment="1">
      <alignment horizontal="center" vertical="center"/>
    </xf>
    <xf numFmtId="0" fontId="65" fillId="40" borderId="265" xfId="45" applyFont="1" applyFill="1" applyBorder="1" applyAlignment="1">
      <alignment vertical="top"/>
    </xf>
    <xf numFmtId="0" fontId="65" fillId="40" borderId="255" xfId="45" applyFont="1" applyFill="1" applyBorder="1" applyAlignment="1">
      <alignment vertical="top"/>
    </xf>
    <xf numFmtId="0" fontId="65" fillId="40" borderId="297" xfId="45" applyFont="1" applyFill="1" applyBorder="1" applyAlignment="1">
      <alignment vertical="top"/>
    </xf>
    <xf numFmtId="0" fontId="65" fillId="40" borderId="37" xfId="45" applyFont="1" applyFill="1" applyBorder="1" applyAlignment="1">
      <alignment vertical="top"/>
    </xf>
    <xf numFmtId="0" fontId="65" fillId="40" borderId="0" xfId="45" applyFont="1" applyFill="1" applyAlignment="1">
      <alignment vertical="top"/>
    </xf>
    <xf numFmtId="0" fontId="65" fillId="40" borderId="36" xfId="45" applyFont="1" applyFill="1" applyBorder="1" applyAlignment="1">
      <alignment vertical="top"/>
    </xf>
    <xf numFmtId="0" fontId="65" fillId="40" borderId="50" xfId="45" applyFont="1" applyFill="1" applyBorder="1" applyAlignment="1">
      <alignment horizontal="right" shrinkToFit="1"/>
    </xf>
    <xf numFmtId="0" fontId="65" fillId="40" borderId="52" xfId="45" applyFont="1" applyFill="1" applyBorder="1" applyAlignment="1">
      <alignment horizontal="right" shrinkToFit="1"/>
    </xf>
    <xf numFmtId="0" fontId="65" fillId="40" borderId="53" xfId="45" applyFont="1" applyFill="1" applyBorder="1" applyAlignment="1">
      <alignment horizontal="right" shrinkToFit="1"/>
    </xf>
    <xf numFmtId="0" fontId="64" fillId="40" borderId="254" xfId="45" applyFont="1" applyFill="1" applyBorder="1" applyAlignment="1">
      <alignment vertical="center"/>
    </xf>
    <xf numFmtId="0" fontId="64" fillId="40" borderId="324" xfId="45" applyFont="1" applyFill="1" applyBorder="1" applyAlignment="1">
      <alignment vertical="center"/>
    </xf>
    <xf numFmtId="0" fontId="65" fillId="40" borderId="327" xfId="45" applyFont="1" applyFill="1" applyBorder="1" applyAlignment="1">
      <alignment horizontal="center" vertical="center"/>
    </xf>
    <xf numFmtId="0" fontId="65" fillId="40" borderId="328" xfId="45" applyFont="1" applyFill="1" applyBorder="1" applyAlignment="1">
      <alignment horizontal="center" vertical="center"/>
    </xf>
    <xf numFmtId="0" fontId="65" fillId="40" borderId="329" xfId="45" applyFont="1" applyFill="1" applyBorder="1" applyAlignment="1">
      <alignment horizontal="center" vertical="center"/>
    </xf>
    <xf numFmtId="0" fontId="65" fillId="40" borderId="325" xfId="45" applyFont="1" applyFill="1" applyBorder="1" applyAlignment="1">
      <alignment vertical="center"/>
    </xf>
    <xf numFmtId="0" fontId="0" fillId="0" borderId="260" xfId="0" applyFont="1" applyBorder="1" applyAlignment="1">
      <alignment horizontal="left" vertical="top" wrapText="1"/>
    </xf>
    <xf numFmtId="0" fontId="0" fillId="0" borderId="29" xfId="0" applyFont="1" applyBorder="1" applyAlignment="1">
      <alignment horizontal="left" vertical="top" wrapText="1"/>
    </xf>
    <xf numFmtId="0" fontId="0" fillId="0" borderId="30" xfId="0" applyFont="1" applyBorder="1" applyAlignment="1">
      <alignment horizontal="left" vertical="top" wrapText="1"/>
    </xf>
    <xf numFmtId="0" fontId="0" fillId="0" borderId="11" xfId="0" applyFont="1" applyFill="1" applyBorder="1" applyAlignment="1">
      <alignment vertical="center"/>
    </xf>
    <xf numFmtId="0" fontId="0" fillId="0" borderId="13" xfId="0" applyFont="1" applyFill="1" applyBorder="1" applyAlignment="1">
      <alignment vertical="center"/>
    </xf>
    <xf numFmtId="0" fontId="0" fillId="0" borderId="31" xfId="0" applyFont="1" applyFill="1" applyBorder="1" applyAlignment="1">
      <alignment vertical="center"/>
    </xf>
    <xf numFmtId="0" fontId="0" fillId="0" borderId="14" xfId="0" applyFont="1" applyFill="1" applyBorder="1" applyAlignment="1">
      <alignment vertical="center"/>
    </xf>
    <xf numFmtId="0" fontId="0" fillId="0" borderId="0" xfId="0" applyFont="1" applyAlignment="1">
      <alignment vertical="center"/>
    </xf>
    <xf numFmtId="0" fontId="7" fillId="0" borderId="11" xfId="0" applyFont="1" applyFill="1" applyBorder="1" applyAlignment="1">
      <alignment horizontal="left" vertical="top"/>
    </xf>
    <xf numFmtId="0" fontId="7" fillId="0" borderId="0" xfId="0" applyFont="1" applyFill="1" applyBorder="1" applyAlignment="1">
      <alignment horizontal="left" vertical="top"/>
    </xf>
    <xf numFmtId="0" fontId="7" fillId="0" borderId="12" xfId="0" applyFont="1" applyFill="1" applyBorder="1" applyAlignment="1">
      <alignment horizontal="left" vertical="top"/>
    </xf>
    <xf numFmtId="0" fontId="0" fillId="0" borderId="11" xfId="0" applyFont="1" applyFill="1" applyBorder="1" applyAlignment="1">
      <alignment horizontal="left" vertical="top"/>
    </xf>
    <xf numFmtId="0" fontId="0" fillId="0" borderId="0" xfId="0" applyFont="1" applyFill="1" applyBorder="1" applyAlignment="1">
      <alignment horizontal="left" vertical="top"/>
    </xf>
    <xf numFmtId="0" fontId="0" fillId="0" borderId="12" xfId="0" applyFont="1" applyFill="1" applyBorder="1" applyAlignment="1">
      <alignment horizontal="left" vertical="top"/>
    </xf>
    <xf numFmtId="0" fontId="0" fillId="0" borderId="13" xfId="0" applyFont="1" applyFill="1" applyBorder="1" applyAlignment="1">
      <alignment horizontal="left" vertical="top"/>
    </xf>
    <xf numFmtId="0" fontId="0" fillId="0" borderId="31" xfId="0" applyFont="1" applyFill="1" applyBorder="1" applyAlignment="1">
      <alignment horizontal="left" vertical="top"/>
    </xf>
    <xf numFmtId="0" fontId="0" fillId="0" borderId="14" xfId="0" applyFont="1" applyFill="1" applyBorder="1" applyAlignment="1">
      <alignment horizontal="left" vertical="top"/>
    </xf>
    <xf numFmtId="0" fontId="0" fillId="0" borderId="260" xfId="0" applyFont="1" applyBorder="1" applyAlignment="1">
      <alignment horizontal="center" vertical="top" wrapText="1"/>
    </xf>
    <xf numFmtId="0" fontId="0" fillId="0" borderId="29" xfId="0" applyFont="1" applyBorder="1" applyAlignment="1">
      <alignment horizontal="center" vertical="top" wrapText="1"/>
    </xf>
    <xf numFmtId="0" fontId="0" fillId="0" borderId="30" xfId="0" applyFont="1" applyBorder="1" applyAlignment="1">
      <alignment horizontal="center" vertical="top" wrapText="1"/>
    </xf>
    <xf numFmtId="0" fontId="0" fillId="0" borderId="11" xfId="0" applyFont="1" applyBorder="1" applyAlignment="1">
      <alignment horizontal="left" vertical="top"/>
    </xf>
    <xf numFmtId="0" fontId="0" fillId="0" borderId="0" xfId="0" applyFont="1" applyBorder="1" applyAlignment="1">
      <alignment horizontal="left" vertical="top"/>
    </xf>
    <xf numFmtId="0" fontId="0" fillId="0" borderId="12" xfId="0" applyFont="1" applyBorder="1" applyAlignment="1">
      <alignment horizontal="left" vertical="top"/>
    </xf>
    <xf numFmtId="0" fontId="8" fillId="0" borderId="19" xfId="0" applyFont="1" applyBorder="1" applyAlignment="1" applyProtection="1">
      <alignment vertical="center" wrapText="1"/>
      <protection locked="0"/>
    </xf>
    <xf numFmtId="0" fontId="8" fillId="0" borderId="19" xfId="0" applyFont="1" applyBorder="1" applyAlignment="1" applyProtection="1">
      <alignment vertical="center"/>
      <protection locked="0"/>
    </xf>
    <xf numFmtId="0" fontId="8" fillId="0" borderId="17" xfId="0" applyFont="1" applyBorder="1" applyAlignment="1" applyProtection="1">
      <alignment horizontal="center" vertical="center" wrapText="1"/>
      <protection locked="0"/>
    </xf>
    <xf numFmtId="0" fontId="8" fillId="0" borderId="18" xfId="0"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11" xfId="0" applyFont="1" applyBorder="1" applyAlignment="1" applyProtection="1">
      <alignment horizontal="distributed" vertical="center" justifyLastLine="1"/>
      <protection locked="0"/>
    </xf>
    <xf numFmtId="0" fontId="8" fillId="0" borderId="0" xfId="0" applyFont="1" applyBorder="1" applyAlignment="1" applyProtection="1">
      <alignment horizontal="distributed" vertical="center" justifyLastLine="1"/>
      <protection locked="0"/>
    </xf>
    <xf numFmtId="0" fontId="8" fillId="0" borderId="12" xfId="0" applyFont="1" applyBorder="1" applyAlignment="1" applyProtection="1">
      <alignment horizontal="distributed" vertical="center" justifyLastLine="1"/>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9" xfId="0" applyFont="1" applyBorder="1" applyAlignment="1" applyProtection="1">
      <alignment vertical="center" shrinkToFit="1"/>
      <protection locked="0"/>
    </xf>
    <xf numFmtId="49" fontId="8" fillId="0" borderId="19" xfId="0" applyNumberFormat="1" applyFont="1" applyBorder="1" applyAlignment="1" applyProtection="1">
      <alignment vertical="center" shrinkToFit="1"/>
      <protection locked="0"/>
    </xf>
    <xf numFmtId="0" fontId="8" fillId="0" borderId="10" xfId="0" applyFont="1" applyBorder="1" applyAlignment="1" applyProtection="1">
      <alignment vertical="center" wrapText="1"/>
      <protection locked="0"/>
    </xf>
    <xf numFmtId="0" fontId="8" fillId="0" borderId="15"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19" xfId="0" applyFont="1" applyBorder="1" applyAlignment="1" applyProtection="1">
      <alignment horizontal="distributed" vertical="center" justifyLastLine="1"/>
      <protection locked="0"/>
    </xf>
    <xf numFmtId="176" fontId="8" fillId="0" borderId="31" xfId="0" applyNumberFormat="1" applyFont="1" applyBorder="1" applyAlignment="1" applyProtection="1">
      <alignment vertical="center"/>
      <protection locked="0"/>
    </xf>
    <xf numFmtId="0" fontId="8" fillId="0" borderId="17" xfId="0" applyFont="1" applyBorder="1" applyAlignment="1" applyProtection="1">
      <alignment vertical="center" shrinkToFit="1"/>
      <protection locked="0"/>
    </xf>
    <xf numFmtId="0" fontId="8" fillId="0" borderId="28" xfId="0" applyFont="1" applyBorder="1" applyAlignment="1" applyProtection="1">
      <alignment vertical="center" shrinkToFit="1"/>
      <protection locked="0"/>
    </xf>
    <xf numFmtId="0" fontId="8" fillId="0" borderId="18" xfId="0" applyFont="1" applyBorder="1" applyAlignment="1" applyProtection="1">
      <alignment vertical="center" shrinkToFit="1"/>
      <protection locked="0"/>
    </xf>
    <xf numFmtId="0" fontId="10" fillId="0" borderId="19" xfId="0" applyFont="1" applyBorder="1" applyAlignment="1" applyProtection="1">
      <alignment vertical="center" wrapText="1"/>
      <protection locked="0"/>
    </xf>
    <xf numFmtId="0" fontId="8" fillId="0" borderId="27" xfId="0" applyFont="1" applyBorder="1" applyAlignment="1" applyProtection="1">
      <alignment horizontal="center" vertical="center"/>
      <protection locked="0"/>
    </xf>
    <xf numFmtId="0" fontId="0" fillId="0" borderId="19" xfId="0" applyBorder="1" applyAlignment="1" applyProtection="1">
      <alignment vertical="center" shrinkToFit="1"/>
      <protection locked="0"/>
    </xf>
    <xf numFmtId="0" fontId="8" fillId="0" borderId="28" xfId="0" applyFont="1" applyBorder="1" applyAlignment="1" applyProtection="1">
      <alignment horizontal="center" vertical="center"/>
      <protection locked="0"/>
    </xf>
    <xf numFmtId="177" fontId="8" fillId="0" borderId="17" xfId="0" applyNumberFormat="1" applyFont="1" applyBorder="1" applyAlignment="1" applyProtection="1">
      <alignment vertical="center"/>
      <protection locked="0"/>
    </xf>
    <xf numFmtId="177" fontId="8" fillId="0" borderId="28" xfId="0" applyNumberFormat="1" applyFont="1" applyBorder="1" applyAlignment="1" applyProtection="1">
      <alignment vertical="center"/>
      <protection locked="0"/>
    </xf>
    <xf numFmtId="177" fontId="0" fillId="0" borderId="28" xfId="0" applyNumberFormat="1" applyBorder="1" applyAlignment="1" applyProtection="1">
      <alignment vertical="center"/>
      <protection locked="0"/>
    </xf>
    <xf numFmtId="177" fontId="8" fillId="0" borderId="17" xfId="0" applyNumberFormat="1" applyFont="1" applyBorder="1" applyAlignment="1" applyProtection="1">
      <alignment vertical="center"/>
    </xf>
    <xf numFmtId="177" fontId="8" fillId="0" borderId="28" xfId="0" applyNumberFormat="1" applyFont="1" applyBorder="1" applyAlignment="1" applyProtection="1">
      <alignment vertical="center"/>
    </xf>
    <xf numFmtId="177" fontId="0" fillId="0" borderId="28" xfId="0" applyNumberFormat="1" applyBorder="1" applyAlignment="1" applyProtection="1">
      <alignment vertical="center"/>
    </xf>
    <xf numFmtId="178" fontId="8" fillId="0" borderId="17" xfId="0" applyNumberFormat="1" applyFont="1" applyBorder="1" applyAlignment="1" applyProtection="1">
      <alignment vertical="center"/>
      <protection locked="0"/>
    </xf>
    <xf numFmtId="178" fontId="8" fillId="0" borderId="28" xfId="0" applyNumberFormat="1" applyFont="1" applyBorder="1" applyAlignment="1" applyProtection="1">
      <alignment vertical="center"/>
      <protection locked="0"/>
    </xf>
    <xf numFmtId="178" fontId="0" fillId="0" borderId="28" xfId="0" applyNumberFormat="1" applyBorder="1" applyAlignment="1" applyProtection="1">
      <alignment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79" fontId="8" fillId="0" borderId="28" xfId="0" applyNumberFormat="1" applyFont="1" applyBorder="1" applyAlignment="1" applyProtection="1">
      <alignment vertical="center"/>
      <protection locked="0"/>
    </xf>
    <xf numFmtId="176" fontId="8" fillId="0" borderId="17" xfId="0" applyNumberFormat="1" applyFont="1" applyBorder="1" applyAlignment="1" applyProtection="1">
      <alignment vertical="center"/>
      <protection locked="0"/>
    </xf>
    <xf numFmtId="176" fontId="8" fillId="0" borderId="28" xfId="0" applyNumberFormat="1" applyFont="1" applyBorder="1" applyAlignment="1" applyProtection="1">
      <alignment vertical="center"/>
      <protection locked="0"/>
    </xf>
    <xf numFmtId="0" fontId="8" fillId="0" borderId="17"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176" fontId="8" fillId="0" borderId="17" xfId="0" applyNumberFormat="1" applyFont="1" applyBorder="1" applyAlignment="1" applyProtection="1">
      <alignment vertical="center" shrinkToFit="1"/>
    </xf>
    <xf numFmtId="176" fontId="8" fillId="0" borderId="28" xfId="0" applyNumberFormat="1" applyFont="1" applyBorder="1" applyAlignment="1" applyProtection="1">
      <alignment vertical="center" shrinkToFit="1"/>
    </xf>
    <xf numFmtId="0" fontId="8" fillId="0" borderId="13"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7" xfId="0" applyFont="1" applyBorder="1" applyAlignment="1" applyProtection="1">
      <alignment horizontal="right" vertical="center"/>
      <protection locked="0"/>
    </xf>
    <xf numFmtId="0" fontId="0" fillId="0" borderId="28" xfId="0" applyBorder="1" applyAlignment="1" applyProtection="1">
      <alignment horizontal="right" vertical="center"/>
      <protection locked="0"/>
    </xf>
    <xf numFmtId="0" fontId="8" fillId="0" borderId="28" xfId="0" applyFont="1" applyBorder="1" applyAlignment="1" applyProtection="1">
      <alignment vertical="center"/>
      <protection locked="0"/>
    </xf>
    <xf numFmtId="0" fontId="8" fillId="0" borderId="27" xfId="0" applyFont="1" applyBorder="1" applyAlignment="1" applyProtection="1">
      <alignment horizontal="center" vertical="center" textRotation="255"/>
      <protection locked="0"/>
    </xf>
    <xf numFmtId="0" fontId="0" fillId="0" borderId="29" xfId="0" applyBorder="1" applyAlignment="1" applyProtection="1">
      <alignment horizontal="center" vertical="center" textRotation="255"/>
      <protection locked="0"/>
    </xf>
    <xf numFmtId="0" fontId="0" fillId="0" borderId="30" xfId="0" applyBorder="1" applyAlignment="1" applyProtection="1">
      <alignment horizontal="center" vertical="center" textRotation="255"/>
      <protection locked="0"/>
    </xf>
    <xf numFmtId="0" fontId="8" fillId="0" borderId="17" xfId="0" applyFont="1" applyBorder="1" applyAlignment="1" applyProtection="1">
      <alignment horizontal="center" vertical="center" shrinkToFit="1"/>
      <protection locked="0"/>
    </xf>
    <xf numFmtId="0" fontId="8" fillId="0" borderId="28" xfId="0" applyFont="1" applyBorder="1" applyAlignment="1" applyProtection="1">
      <alignment horizontal="center" vertical="center" shrinkToFit="1"/>
      <protection locked="0"/>
    </xf>
    <xf numFmtId="176" fontId="8" fillId="0" borderId="17" xfId="0" applyNumberFormat="1" applyFont="1" applyBorder="1" applyAlignment="1" applyProtection="1">
      <alignment vertical="center" shrinkToFit="1"/>
      <protection locked="0"/>
    </xf>
    <xf numFmtId="176" fontId="8" fillId="0" borderId="28" xfId="0" applyNumberFormat="1" applyFont="1" applyBorder="1" applyAlignment="1" applyProtection="1">
      <alignment vertical="center" shrinkToFit="1"/>
      <protection locked="0"/>
    </xf>
    <xf numFmtId="0" fontId="8" fillId="0" borderId="17" xfId="0" applyFont="1" applyBorder="1" applyAlignment="1" applyProtection="1">
      <alignment horizontal="distributed" vertical="center" justifyLastLine="1"/>
      <protection locked="0"/>
    </xf>
    <xf numFmtId="0" fontId="8" fillId="0" borderId="28" xfId="0" applyFont="1" applyBorder="1" applyAlignment="1" applyProtection="1">
      <alignment horizontal="distributed" vertical="center" justifyLastLine="1"/>
      <protection locked="0"/>
    </xf>
    <xf numFmtId="0" fontId="8" fillId="0" borderId="18" xfId="0" applyFont="1" applyBorder="1" applyAlignment="1" applyProtection="1">
      <alignment horizontal="distributed" vertical="center" justifyLastLine="1"/>
      <protection locked="0"/>
    </xf>
    <xf numFmtId="0" fontId="8" fillId="0" borderId="71"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locked="0"/>
    </xf>
    <xf numFmtId="0" fontId="8" fillId="0" borderId="117" xfId="0" applyFont="1" applyBorder="1" applyAlignment="1" applyProtection="1">
      <alignment horizontal="center" vertical="center"/>
      <protection locked="0"/>
    </xf>
    <xf numFmtId="176" fontId="8" fillId="0" borderId="71" xfId="0" applyNumberFormat="1" applyFont="1" applyBorder="1" applyAlignment="1" applyProtection="1">
      <alignment vertical="center" shrinkToFit="1"/>
    </xf>
    <xf numFmtId="176" fontId="8" fillId="0" borderId="70" xfId="0" applyNumberFormat="1" applyFont="1" applyBorder="1" applyAlignment="1" applyProtection="1">
      <alignment vertical="center" shrinkToFit="1"/>
    </xf>
    <xf numFmtId="0" fontId="8" fillId="0" borderId="71" xfId="0" applyFont="1" applyBorder="1" applyAlignment="1" applyProtection="1">
      <alignment horizontal="distributed" vertical="center" justifyLastLine="1"/>
      <protection locked="0"/>
    </xf>
    <xf numFmtId="0" fontId="8" fillId="0" borderId="70" xfId="0" applyFont="1" applyBorder="1" applyAlignment="1" applyProtection="1">
      <alignment horizontal="distributed" vertical="center" justifyLastLine="1"/>
      <protection locked="0"/>
    </xf>
    <xf numFmtId="0" fontId="8" fillId="0" borderId="117" xfId="0" applyFont="1" applyBorder="1" applyAlignment="1" applyProtection="1">
      <alignment horizontal="distributed" vertical="center" justifyLastLine="1"/>
      <protection locked="0"/>
    </xf>
    <xf numFmtId="176" fontId="8" fillId="0" borderId="71" xfId="0" applyNumberFormat="1" applyFont="1" applyBorder="1" applyAlignment="1" applyProtection="1">
      <alignment vertical="center"/>
    </xf>
    <xf numFmtId="176" fontId="8" fillId="0" borderId="70" xfId="0" applyNumberFormat="1" applyFont="1" applyBorder="1" applyAlignment="1" applyProtection="1">
      <alignment vertical="center"/>
    </xf>
    <xf numFmtId="0" fontId="8" fillId="0" borderId="15" xfId="0" applyFont="1" applyBorder="1" applyAlignment="1" applyProtection="1">
      <alignment horizontal="center" vertical="center"/>
      <protection locked="0"/>
    </xf>
    <xf numFmtId="176" fontId="8" fillId="0" borderId="10"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protection locked="0"/>
    </xf>
    <xf numFmtId="0" fontId="8" fillId="0" borderId="10" xfId="0" applyFont="1" applyBorder="1" applyAlignment="1" applyProtection="1">
      <alignment horizontal="distributed" vertical="center" justifyLastLine="1"/>
      <protection locked="0"/>
    </xf>
    <xf numFmtId="0" fontId="8" fillId="0" borderId="16" xfId="0" applyFont="1" applyBorder="1" applyAlignment="1" applyProtection="1">
      <alignment horizontal="distributed" vertical="center" justifyLastLine="1"/>
      <protection locked="0"/>
    </xf>
    <xf numFmtId="0" fontId="8" fillId="0" borderId="15" xfId="0" applyFont="1" applyBorder="1" applyAlignment="1" applyProtection="1">
      <alignment horizontal="distributed" vertical="center" justifyLastLine="1"/>
      <protection locked="0"/>
    </xf>
    <xf numFmtId="176" fontId="8" fillId="0" borderId="10" xfId="0" applyNumberFormat="1" applyFont="1" applyBorder="1" applyAlignment="1" applyProtection="1">
      <alignment vertical="center"/>
      <protection locked="0"/>
    </xf>
    <xf numFmtId="176" fontId="8" fillId="0" borderId="16" xfId="0" applyNumberFormat="1" applyFont="1" applyBorder="1" applyAlignment="1" applyProtection="1">
      <alignment vertical="center"/>
      <protection locked="0"/>
    </xf>
    <xf numFmtId="176" fontId="8" fillId="0" borderId="19" xfId="0" applyNumberFormat="1" applyFont="1" applyBorder="1" applyAlignment="1" applyProtection="1">
      <alignment vertical="center"/>
      <protection locked="0"/>
    </xf>
    <xf numFmtId="0" fontId="8" fillId="0" borderId="162" xfId="0" applyFont="1" applyBorder="1" applyAlignment="1" applyProtection="1">
      <alignment vertical="top" wrapText="1"/>
      <protection locked="0"/>
    </xf>
    <xf numFmtId="0" fontId="8" fillId="0" borderId="163" xfId="0" applyFont="1" applyBorder="1" applyAlignment="1" applyProtection="1">
      <alignment vertical="top" wrapText="1"/>
      <protection locked="0"/>
    </xf>
    <xf numFmtId="0" fontId="8" fillId="0" borderId="164" xfId="0" applyFont="1" applyBorder="1" applyAlignment="1" applyProtection="1">
      <alignment vertical="top" wrapText="1"/>
      <protection locked="0"/>
    </xf>
    <xf numFmtId="0" fontId="8" fillId="0" borderId="26" xfId="0" applyFont="1" applyBorder="1" applyAlignment="1" applyProtection="1">
      <alignment horizontal="distributed" vertical="center" justifyLastLine="1"/>
      <protection locked="0"/>
    </xf>
    <xf numFmtId="176" fontId="8" fillId="0" borderId="26" xfId="0" applyNumberFormat="1" applyFont="1" applyBorder="1" applyAlignment="1" applyProtection="1">
      <alignment vertical="center"/>
      <protection locked="0"/>
    </xf>
    <xf numFmtId="0" fontId="8" fillId="0" borderId="27" xfId="0" applyFont="1" applyBorder="1" applyAlignment="1" applyProtection="1">
      <alignment horizontal="distributed" vertical="center" justifyLastLine="1"/>
      <protection locked="0"/>
    </xf>
    <xf numFmtId="176" fontId="8" fillId="0" borderId="27" xfId="0" applyNumberFormat="1" applyFont="1" applyBorder="1" applyAlignment="1" applyProtection="1">
      <alignment vertical="center"/>
      <protection locked="0"/>
    </xf>
    <xf numFmtId="0" fontId="14" fillId="0" borderId="0" xfId="0" applyFont="1" applyBorder="1" applyAlignment="1" applyProtection="1">
      <alignment horizontal="center" vertical="center"/>
      <protection locked="0"/>
    </xf>
    <xf numFmtId="49" fontId="56" fillId="0" borderId="0" xfId="0" applyNumberFormat="1" applyFont="1" applyAlignment="1">
      <alignment horizontal="center" vertical="center"/>
    </xf>
    <xf numFmtId="0" fontId="0" fillId="0" borderId="101" xfId="0" applyBorder="1" applyAlignment="1">
      <alignment horizontal="center" vertical="center" textRotation="255"/>
    </xf>
    <xf numFmtId="0" fontId="0" fillId="0" borderId="111" xfId="0" applyBorder="1" applyAlignment="1">
      <alignment horizontal="center" vertical="center" textRotation="255"/>
    </xf>
    <xf numFmtId="0" fontId="0" fillId="0" borderId="165" xfId="0" applyBorder="1" applyAlignment="1">
      <alignment horizontal="center" vertical="center" textRotation="255"/>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55" xfId="0" applyBorder="1" applyAlignment="1">
      <alignment horizontal="center" vertical="center"/>
    </xf>
    <xf numFmtId="0" fontId="55" fillId="0" borderId="0" xfId="0" applyFont="1" applyAlignment="1">
      <alignment horizontal="center" vertical="center"/>
    </xf>
    <xf numFmtId="0" fontId="0" fillId="0" borderId="31" xfId="0" applyBorder="1" applyAlignment="1">
      <alignment horizontal="center" vertical="center"/>
    </xf>
    <xf numFmtId="0" fontId="0" fillId="0" borderId="123" xfId="0" applyBorder="1" applyAlignment="1">
      <alignment horizontal="center" vertical="center" textRotation="255"/>
    </xf>
    <xf numFmtId="0" fontId="0" fillId="0" borderId="109" xfId="0" applyBorder="1" applyAlignment="1">
      <alignment horizontal="center" vertical="center" textRotation="255"/>
    </xf>
    <xf numFmtId="0" fontId="1" fillId="32" borderId="31" xfId="0" applyFont="1" applyFill="1" applyBorder="1" applyAlignment="1">
      <alignment horizontal="left" vertical="center" shrinkToFit="1"/>
    </xf>
    <xf numFmtId="0" fontId="1" fillId="0" borderId="17" xfId="0" applyFont="1" applyFill="1" applyBorder="1" applyAlignment="1">
      <alignment horizontal="right" vertical="center"/>
    </xf>
    <xf numFmtId="0" fontId="1" fillId="0" borderId="28" xfId="0" applyFont="1" applyFill="1" applyBorder="1" applyAlignment="1">
      <alignment horizontal="right" vertical="center"/>
    </xf>
    <xf numFmtId="0" fontId="1" fillId="0" borderId="18" xfId="0" applyFont="1" applyFill="1" applyBorder="1" applyAlignment="1">
      <alignment horizontal="right" vertical="center"/>
    </xf>
    <xf numFmtId="0" fontId="1" fillId="0" borderId="1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18" xfId="0" applyFont="1" applyFill="1" applyBorder="1" applyAlignment="1">
      <alignment horizontal="center" vertical="center"/>
    </xf>
    <xf numFmtId="176" fontId="1" fillId="0" borderId="11" xfId="0" applyNumberFormat="1" applyFont="1" applyFill="1" applyBorder="1" applyAlignment="1">
      <alignment vertical="center"/>
    </xf>
    <xf numFmtId="176" fontId="0" fillId="0" borderId="0" xfId="0" applyNumberFormat="1" applyFill="1" applyBorder="1" applyAlignment="1">
      <alignment vertical="center"/>
    </xf>
    <xf numFmtId="176" fontId="0" fillId="0" borderId="12" xfId="0" applyNumberFormat="1" applyFill="1" applyBorder="1" applyAlignment="1">
      <alignment vertical="center"/>
    </xf>
    <xf numFmtId="176" fontId="0" fillId="0" borderId="10" xfId="0" applyNumberFormat="1" applyFill="1" applyBorder="1" applyAlignment="1">
      <alignment vertical="center"/>
    </xf>
    <xf numFmtId="176" fontId="0" fillId="0" borderId="16" xfId="0" applyNumberFormat="1" applyFill="1" applyBorder="1" applyAlignment="1">
      <alignment vertical="center"/>
    </xf>
    <xf numFmtId="176" fontId="0" fillId="0" borderId="15" xfId="0" applyNumberFormat="1" applyFill="1" applyBorder="1" applyAlignment="1">
      <alignment vertical="center"/>
    </xf>
    <xf numFmtId="176" fontId="1" fillId="0" borderId="10" xfId="0" applyNumberFormat="1" applyFont="1" applyFill="1" applyBorder="1" applyAlignment="1">
      <alignment vertical="center"/>
    </xf>
    <xf numFmtId="0" fontId="0" fillId="0" borderId="17" xfId="0" applyFont="1" applyFill="1" applyBorder="1" applyAlignment="1">
      <alignment horizontal="left" vertical="center" shrinkToFit="1"/>
    </xf>
    <xf numFmtId="0" fontId="0" fillId="0" borderId="28" xfId="0" applyFont="1" applyFill="1" applyBorder="1" applyAlignment="1">
      <alignment horizontal="left" vertical="center" shrinkToFit="1"/>
    </xf>
    <xf numFmtId="0" fontId="0" fillId="0" borderId="18" xfId="0" applyFont="1" applyFill="1" applyBorder="1" applyAlignment="1">
      <alignment horizontal="left" vertical="center" shrinkToFit="1"/>
    </xf>
    <xf numFmtId="176" fontId="0" fillId="0" borderId="17" xfId="0" applyNumberFormat="1" applyFill="1" applyBorder="1" applyAlignment="1">
      <alignment vertical="center"/>
    </xf>
    <xf numFmtId="176" fontId="0" fillId="0" borderId="28" xfId="0" applyNumberFormat="1" applyFill="1" applyBorder="1" applyAlignment="1">
      <alignment vertical="center"/>
    </xf>
    <xf numFmtId="176" fontId="0" fillId="0" borderId="18" xfId="0" applyNumberFormat="1" applyFill="1" applyBorder="1" applyAlignment="1">
      <alignment vertical="center"/>
    </xf>
    <xf numFmtId="176" fontId="1" fillId="0" borderId="17" xfId="0" applyNumberFormat="1" applyFont="1" applyFill="1" applyBorder="1" applyAlignment="1">
      <alignment vertical="center"/>
    </xf>
    <xf numFmtId="176" fontId="1" fillId="0" borderId="28" xfId="0" applyNumberFormat="1" applyFont="1" applyFill="1" applyBorder="1" applyAlignment="1">
      <alignment vertical="center"/>
    </xf>
    <xf numFmtId="176" fontId="1" fillId="0" borderId="18" xfId="0" applyNumberFormat="1" applyFont="1" applyFill="1" applyBorder="1" applyAlignment="1">
      <alignment vertical="center"/>
    </xf>
    <xf numFmtId="0" fontId="1" fillId="0" borderId="17" xfId="0" applyFont="1" applyFill="1" applyBorder="1" applyAlignment="1">
      <alignment horizontal="left" vertical="center"/>
    </xf>
    <xf numFmtId="0" fontId="1" fillId="0" borderId="28" xfId="0" applyFont="1" applyFill="1" applyBorder="1" applyAlignment="1">
      <alignment horizontal="left" vertical="center"/>
    </xf>
    <xf numFmtId="0" fontId="1" fillId="0" borderId="18" xfId="0" applyFont="1" applyFill="1" applyBorder="1" applyAlignment="1">
      <alignment horizontal="left" vertical="center"/>
    </xf>
    <xf numFmtId="176" fontId="0" fillId="0" borderId="177" xfId="0" applyNumberFormat="1" applyFill="1" applyBorder="1" applyAlignment="1">
      <alignment vertical="center"/>
    </xf>
    <xf numFmtId="176" fontId="0" fillId="0" borderId="178" xfId="0" applyNumberFormat="1" applyFill="1" applyBorder="1" applyAlignment="1">
      <alignment vertical="center"/>
    </xf>
    <xf numFmtId="176" fontId="0" fillId="0" borderId="179" xfId="0" applyNumberFormat="1" applyFill="1" applyBorder="1" applyAlignment="1">
      <alignment vertical="center"/>
    </xf>
    <xf numFmtId="0" fontId="1" fillId="0" borderId="13" xfId="0" applyFont="1" applyFill="1" applyBorder="1" applyAlignment="1">
      <alignment horizontal="distributed" vertical="center"/>
    </xf>
    <xf numFmtId="0" fontId="1" fillId="0" borderId="31" xfId="0" applyFont="1" applyFill="1" applyBorder="1" applyAlignment="1">
      <alignment horizontal="distributed" vertical="center"/>
    </xf>
    <xf numFmtId="0" fontId="1" fillId="0" borderId="14" xfId="0" applyFont="1" applyFill="1" applyBorder="1" applyAlignment="1">
      <alignment horizontal="distributed"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177" fontId="1" fillId="0" borderId="17" xfId="0" applyNumberFormat="1" applyFont="1" applyFill="1" applyBorder="1" applyAlignment="1">
      <alignment vertical="center"/>
    </xf>
    <xf numFmtId="177" fontId="0" fillId="0" borderId="28" xfId="0" applyNumberFormat="1" applyFill="1" applyBorder="1" applyAlignment="1">
      <alignment vertical="center"/>
    </xf>
    <xf numFmtId="177" fontId="0" fillId="0" borderId="18" xfId="0" applyNumberFormat="1" applyFill="1" applyBorder="1" applyAlignment="1">
      <alignment vertical="center"/>
    </xf>
    <xf numFmtId="0" fontId="1" fillId="0" borderId="29" xfId="0" applyFont="1" applyFill="1" applyBorder="1" applyAlignment="1">
      <alignment horizontal="center" vertical="center" textRotation="255"/>
    </xf>
    <xf numFmtId="0" fontId="1" fillId="0" borderId="30" xfId="0" applyFont="1" applyFill="1" applyBorder="1" applyAlignment="1">
      <alignment horizontal="center" vertical="center" textRotation="255"/>
    </xf>
    <xf numFmtId="0" fontId="1" fillId="0" borderId="169" xfId="0" applyFont="1" applyFill="1" applyBorder="1" applyAlignment="1">
      <alignment horizontal="center" vertical="center"/>
    </xf>
    <xf numFmtId="0" fontId="1" fillId="0" borderId="160" xfId="0" applyFont="1" applyFill="1" applyBorder="1" applyAlignment="1">
      <alignment vertical="center"/>
    </xf>
    <xf numFmtId="0" fontId="1" fillId="0" borderId="161" xfId="0" applyFont="1" applyFill="1" applyBorder="1" applyAlignment="1">
      <alignment vertical="center"/>
    </xf>
    <xf numFmtId="0" fontId="1" fillId="0" borderId="20" xfId="0" applyFont="1" applyFill="1" applyBorder="1" applyAlignment="1">
      <alignment vertical="center"/>
    </xf>
    <xf numFmtId="176" fontId="1" fillId="0" borderId="160" xfId="0" applyNumberFormat="1" applyFont="1" applyFill="1" applyBorder="1" applyAlignment="1">
      <alignment vertical="center"/>
    </xf>
    <xf numFmtId="176" fontId="1" fillId="0" borderId="161" xfId="0" applyNumberFormat="1" applyFont="1" applyFill="1" applyBorder="1" applyAlignment="1">
      <alignment vertical="center"/>
    </xf>
    <xf numFmtId="176" fontId="1" fillId="0" borderId="20" xfId="0" applyNumberFormat="1" applyFont="1" applyFill="1" applyBorder="1" applyAlignment="1">
      <alignment vertical="center"/>
    </xf>
    <xf numFmtId="176" fontId="1" fillId="0" borderId="166" xfId="0" applyNumberFormat="1" applyFont="1" applyFill="1" applyBorder="1" applyAlignment="1">
      <alignment vertical="center"/>
    </xf>
    <xf numFmtId="176" fontId="1" fillId="0" borderId="167" xfId="0" applyNumberFormat="1" applyFont="1" applyFill="1" applyBorder="1" applyAlignment="1">
      <alignment vertical="center"/>
    </xf>
    <xf numFmtId="0" fontId="1" fillId="0" borderId="167" xfId="0" applyFont="1" applyFill="1" applyBorder="1" applyAlignment="1">
      <alignment vertical="center"/>
    </xf>
    <xf numFmtId="0" fontId="1" fillId="0" borderId="173" xfId="0" applyFont="1" applyFill="1" applyBorder="1" applyAlignment="1">
      <alignment horizontal="center" vertical="center"/>
    </xf>
    <xf numFmtId="0" fontId="1" fillId="0" borderId="174" xfId="0" applyFont="1" applyFill="1" applyBorder="1" applyAlignment="1">
      <alignment horizontal="center" vertical="center"/>
    </xf>
    <xf numFmtId="0" fontId="1" fillId="0" borderId="70" xfId="0" applyFont="1" applyFill="1" applyBorder="1" applyAlignment="1">
      <alignment horizontal="center" vertical="center"/>
    </xf>
    <xf numFmtId="0" fontId="1" fillId="0" borderId="175" xfId="0" applyFont="1" applyFill="1" applyBorder="1" applyAlignment="1">
      <alignment horizontal="center" vertical="center"/>
    </xf>
    <xf numFmtId="0" fontId="1" fillId="0" borderId="62" xfId="0" applyFont="1" applyFill="1" applyBorder="1" applyAlignment="1">
      <alignment vertical="center"/>
    </xf>
    <xf numFmtId="0" fontId="1" fillId="0" borderId="61" xfId="0" applyFont="1" applyFill="1" applyBorder="1" applyAlignment="1">
      <alignment vertical="center"/>
    </xf>
    <xf numFmtId="0" fontId="1" fillId="0" borderId="22" xfId="0" applyFont="1" applyFill="1" applyBorder="1" applyAlignment="1">
      <alignment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17" xfId="0" applyFont="1" applyFill="1" applyBorder="1" applyAlignment="1">
      <alignment horizontal="center" vertical="center" shrinkToFit="1"/>
    </xf>
    <xf numFmtId="0" fontId="1" fillId="0" borderId="28" xfId="0" applyFont="1" applyFill="1" applyBorder="1" applyAlignment="1">
      <alignment horizontal="center" vertical="center" shrinkToFit="1"/>
    </xf>
    <xf numFmtId="0" fontId="1" fillId="0" borderId="173" xfId="0" applyFont="1" applyFill="1" applyBorder="1" applyAlignment="1">
      <alignment horizontal="center" vertical="center" shrinkToFit="1"/>
    </xf>
    <xf numFmtId="0" fontId="1" fillId="0" borderId="169" xfId="0" applyFont="1" applyFill="1" applyBorder="1" applyAlignment="1">
      <alignment horizontal="center" vertical="center" shrinkToFit="1"/>
    </xf>
    <xf numFmtId="0" fontId="1" fillId="0" borderId="18" xfId="0" applyFont="1" applyFill="1" applyBorder="1" applyAlignment="1">
      <alignment horizontal="center" vertical="center" shrinkToFit="1"/>
    </xf>
    <xf numFmtId="0" fontId="1" fillId="0" borderId="60" xfId="0" applyFont="1" applyFill="1" applyBorder="1" applyAlignment="1">
      <alignment horizontal="left" vertical="center"/>
    </xf>
    <xf numFmtId="0" fontId="1" fillId="0" borderId="61" xfId="0" applyFont="1" applyFill="1" applyBorder="1" applyAlignment="1">
      <alignment horizontal="left" vertical="center"/>
    </xf>
    <xf numFmtId="0" fontId="1" fillId="0" borderId="22" xfId="0" applyFont="1" applyFill="1" applyBorder="1" applyAlignment="1">
      <alignment horizontal="left" vertical="center"/>
    </xf>
    <xf numFmtId="176" fontId="1" fillId="0" borderId="60" xfId="0" applyNumberFormat="1" applyFont="1" applyFill="1" applyBorder="1" applyAlignment="1">
      <alignment vertical="center"/>
    </xf>
    <xf numFmtId="176" fontId="1" fillId="0" borderId="61" xfId="0" applyNumberFormat="1" applyFont="1" applyFill="1" applyBorder="1" applyAlignment="1">
      <alignment vertical="center"/>
    </xf>
    <xf numFmtId="176" fontId="1" fillId="0" borderId="22" xfId="0" applyNumberFormat="1" applyFont="1" applyFill="1" applyBorder="1" applyAlignment="1">
      <alignment vertical="center"/>
    </xf>
    <xf numFmtId="176" fontId="1" fillId="0" borderId="168" xfId="0" applyNumberFormat="1" applyFont="1" applyFill="1" applyBorder="1" applyAlignment="1">
      <alignment vertical="center"/>
    </xf>
    <xf numFmtId="176" fontId="1" fillId="0" borderId="170" xfId="0" applyNumberFormat="1" applyFont="1" applyFill="1" applyBorder="1" applyAlignment="1">
      <alignment vertical="center"/>
    </xf>
    <xf numFmtId="176" fontId="1" fillId="0" borderId="171" xfId="0" applyNumberFormat="1" applyFont="1" applyFill="1" applyBorder="1" applyAlignment="1">
      <alignment vertical="center"/>
    </xf>
    <xf numFmtId="176" fontId="1" fillId="0" borderId="172" xfId="0" applyNumberFormat="1" applyFont="1" applyFill="1" applyBorder="1" applyAlignment="1">
      <alignment vertical="center"/>
    </xf>
    <xf numFmtId="176" fontId="1" fillId="0" borderId="62" xfId="0" applyNumberFormat="1" applyFont="1" applyFill="1" applyBorder="1" applyAlignment="1">
      <alignment vertical="center"/>
    </xf>
    <xf numFmtId="176" fontId="1" fillId="0" borderId="176" xfId="0" applyNumberFormat="1" applyFont="1" applyFill="1" applyBorder="1" applyAlignment="1">
      <alignment vertical="center"/>
    </xf>
    <xf numFmtId="0" fontId="1" fillId="0" borderId="60" xfId="0" applyFont="1" applyFill="1" applyBorder="1" applyAlignment="1">
      <alignment vertical="center"/>
    </xf>
    <xf numFmtId="0" fontId="0" fillId="0" borderId="161" xfId="0" applyFill="1" applyBorder="1" applyAlignment="1">
      <alignment vertical="center"/>
    </xf>
    <xf numFmtId="0" fontId="0" fillId="0" borderId="20" xfId="0" applyFill="1" applyBorder="1" applyAlignment="1">
      <alignment vertical="center"/>
    </xf>
    <xf numFmtId="0" fontId="0" fillId="0" borderId="61" xfId="0" applyFill="1" applyBorder="1" applyAlignment="1">
      <alignment vertical="center"/>
    </xf>
    <xf numFmtId="0" fontId="0" fillId="0" borderId="22" xfId="0" applyFill="1" applyBorder="1" applyAlignment="1">
      <alignment vertical="center"/>
    </xf>
    <xf numFmtId="0" fontId="114" fillId="0" borderId="0" xfId="56" applyFont="1" applyAlignment="1">
      <alignment horizontal="center" vertical="center" shrinkToFit="1"/>
    </xf>
    <xf numFmtId="0" fontId="119" fillId="0" borderId="260" xfId="56" applyFont="1" applyBorder="1" applyAlignment="1">
      <alignment horizontal="center" vertical="center" textRotation="255"/>
    </xf>
    <xf numFmtId="0" fontId="119" fillId="0" borderId="29" xfId="56" applyFont="1" applyBorder="1" applyAlignment="1">
      <alignment horizontal="center" vertical="center" textRotation="255"/>
    </xf>
    <xf numFmtId="0" fontId="119" fillId="0" borderId="30" xfId="56" applyFont="1" applyBorder="1" applyAlignment="1">
      <alignment horizontal="center" vertical="center" textRotation="255"/>
    </xf>
    <xf numFmtId="0" fontId="120" fillId="0" borderId="282" xfId="56" applyFont="1" applyBorder="1" applyAlignment="1">
      <alignment horizontal="center" vertical="center" textRotation="255"/>
    </xf>
    <xf numFmtId="0" fontId="118" fillId="0" borderId="282" xfId="56" applyFont="1" applyBorder="1" applyAlignment="1">
      <alignment vertical="center"/>
    </xf>
    <xf numFmtId="0" fontId="119" fillId="0" borderId="262" xfId="56" applyFont="1" applyBorder="1" applyAlignment="1">
      <alignment horizontal="center" vertical="center"/>
    </xf>
    <xf numFmtId="0" fontId="118" fillId="0" borderId="255" xfId="56" applyFont="1" applyBorder="1" applyAlignment="1">
      <alignment vertical="center"/>
    </xf>
    <xf numFmtId="0" fontId="119" fillId="0" borderId="45" xfId="56" applyFont="1" applyBorder="1" applyAlignment="1">
      <alignment horizontal="center" vertical="center" wrapText="1"/>
    </xf>
    <xf numFmtId="0" fontId="119" fillId="0" borderId="46" xfId="56" applyFont="1" applyBorder="1" applyAlignment="1">
      <alignment horizontal="center" vertical="center" wrapText="1"/>
    </xf>
    <xf numFmtId="0" fontId="119" fillId="0" borderId="47" xfId="56" applyFont="1" applyBorder="1" applyAlignment="1">
      <alignment horizontal="center" vertical="center" wrapText="1"/>
    </xf>
    <xf numFmtId="0" fontId="119" fillId="0" borderId="261" xfId="56" applyFont="1" applyBorder="1" applyAlignment="1">
      <alignment horizontal="center" vertical="center"/>
    </xf>
    <xf numFmtId="0" fontId="119" fillId="0" borderId="260" xfId="56" applyFont="1" applyBorder="1" applyAlignment="1">
      <alignment horizontal="center" vertical="center"/>
    </xf>
    <xf numFmtId="0" fontId="119" fillId="0" borderId="262" xfId="56" applyFont="1" applyBorder="1" applyAlignment="1">
      <alignment horizontal="center" vertical="center" wrapText="1"/>
    </xf>
    <xf numFmtId="0" fontId="119" fillId="0" borderId="255" xfId="56" applyFont="1" applyBorder="1" applyAlignment="1">
      <alignment horizontal="center" vertical="center" wrapText="1"/>
    </xf>
    <xf numFmtId="0" fontId="119" fillId="0" borderId="261" xfId="56" applyFont="1" applyBorder="1" applyAlignment="1">
      <alignment horizontal="center" vertical="center" wrapText="1"/>
    </xf>
    <xf numFmtId="0" fontId="119" fillId="0" borderId="255" xfId="56" applyFont="1" applyBorder="1" applyAlignment="1">
      <alignment horizontal="center" vertical="center"/>
    </xf>
    <xf numFmtId="0" fontId="119" fillId="0" borderId="260" xfId="56" applyFont="1" applyBorder="1" applyAlignment="1">
      <alignment horizontal="center" vertical="center" wrapText="1"/>
    </xf>
    <xf numFmtId="38" fontId="124" fillId="24" borderId="262" xfId="35" applyNumberFormat="1" applyFont="1" applyFill="1" applyBorder="1" applyAlignment="1" applyProtection="1">
      <alignment horizontal="right" vertical="center" shrinkToFit="1"/>
      <protection locked="0"/>
    </xf>
    <xf numFmtId="38" fontId="124" fillId="24" borderId="255" xfId="35" applyNumberFormat="1" applyFont="1" applyFill="1" applyBorder="1" applyAlignment="1" applyProtection="1">
      <alignment horizontal="right" vertical="center" shrinkToFit="1"/>
      <protection locked="0"/>
    </xf>
    <xf numFmtId="38" fontId="124" fillId="24" borderId="261" xfId="35" applyNumberFormat="1" applyFont="1" applyFill="1" applyBorder="1" applyAlignment="1" applyProtection="1">
      <alignment horizontal="right" vertical="center" shrinkToFit="1"/>
      <protection locked="0"/>
    </xf>
    <xf numFmtId="38" fontId="124" fillId="24" borderId="264" xfId="35" applyNumberFormat="1" applyFont="1" applyFill="1" applyBorder="1" applyAlignment="1" applyProtection="1">
      <alignment horizontal="right" vertical="center" shrinkToFit="1"/>
      <protection locked="0"/>
    </xf>
    <xf numFmtId="38" fontId="124" fillId="24" borderId="250" xfId="35" applyNumberFormat="1" applyFont="1" applyFill="1" applyBorder="1" applyAlignment="1" applyProtection="1">
      <alignment horizontal="right" vertical="center" shrinkToFit="1"/>
      <protection locked="0"/>
    </xf>
    <xf numFmtId="38" fontId="124" fillId="24" borderId="268" xfId="35" applyNumberFormat="1" applyFont="1" applyFill="1" applyBorder="1" applyAlignment="1" applyProtection="1">
      <alignment horizontal="right" vertical="center" shrinkToFit="1"/>
      <protection locked="0"/>
    </xf>
    <xf numFmtId="0" fontId="125" fillId="0" borderId="89" xfId="56" applyFont="1" applyFill="1" applyBorder="1" applyAlignment="1">
      <alignment horizontal="distributed" vertical="center"/>
    </xf>
    <xf numFmtId="0" fontId="125" fillId="0" borderId="182" xfId="56" applyFont="1" applyFill="1" applyBorder="1" applyAlignment="1">
      <alignment horizontal="distributed" vertical="center"/>
    </xf>
    <xf numFmtId="38" fontId="126" fillId="33" borderId="291" xfId="56" applyNumberFormat="1" applyFont="1" applyFill="1" applyBorder="1" applyAlignment="1">
      <alignment horizontal="right" vertical="center" shrinkToFit="1"/>
    </xf>
    <xf numFmtId="38" fontId="126" fillId="33" borderId="184" xfId="56" applyNumberFormat="1" applyFont="1" applyFill="1" applyBorder="1" applyAlignment="1">
      <alignment horizontal="right" vertical="center" shrinkToFit="1"/>
    </xf>
    <xf numFmtId="38" fontId="126" fillId="33" borderId="292" xfId="56" applyNumberFormat="1" applyFont="1" applyFill="1" applyBorder="1" applyAlignment="1">
      <alignment horizontal="right" vertical="center" shrinkToFit="1"/>
    </xf>
    <xf numFmtId="0" fontId="119" fillId="0" borderId="262" xfId="56" applyFont="1" applyBorder="1" applyAlignment="1">
      <alignment horizontal="center" vertical="center" textRotation="255"/>
    </xf>
    <xf numFmtId="0" fontId="118" fillId="0" borderId="11" xfId="56" applyFont="1" applyBorder="1" applyAlignment="1">
      <alignment vertical="center"/>
    </xf>
    <xf numFmtId="0" fontId="118" fillId="0" borderId="0" xfId="56" applyFont="1" applyBorder="1" applyAlignment="1">
      <alignment vertical="center"/>
    </xf>
    <xf numFmtId="0" fontId="118" fillId="0" borderId="13" xfId="56" applyFont="1" applyBorder="1" applyAlignment="1">
      <alignment vertical="center"/>
    </xf>
    <xf numFmtId="0" fontId="118" fillId="0" borderId="31" xfId="56" applyFont="1" applyBorder="1" applyAlignment="1">
      <alignment vertical="center"/>
    </xf>
    <xf numFmtId="0" fontId="122" fillId="0" borderId="257" xfId="56" applyFont="1" applyFill="1" applyBorder="1" applyAlignment="1">
      <alignment horizontal="distributed" vertical="center"/>
    </xf>
    <xf numFmtId="0" fontId="122" fillId="0" borderId="258" xfId="56" applyFont="1" applyFill="1" applyBorder="1" applyAlignment="1">
      <alignment horizontal="distributed" vertical="center"/>
    </xf>
    <xf numFmtId="0" fontId="123" fillId="33" borderId="283" xfId="56" applyFont="1" applyFill="1" applyBorder="1" applyAlignment="1">
      <alignment horizontal="center" vertical="center"/>
    </xf>
    <xf numFmtId="0" fontId="123" fillId="33" borderId="284" xfId="56" applyFont="1" applyFill="1" applyBorder="1" applyAlignment="1">
      <alignment horizontal="center" vertical="center"/>
    </xf>
    <xf numFmtId="0" fontId="123" fillId="33" borderId="285" xfId="56" applyFont="1" applyFill="1" applyBorder="1" applyAlignment="1">
      <alignment horizontal="center" vertical="center"/>
    </xf>
    <xf numFmtId="0" fontId="122" fillId="0" borderId="258" xfId="56" applyFont="1" applyFill="1" applyBorder="1" applyAlignment="1">
      <alignment horizontal="center" vertical="center" shrinkToFit="1"/>
    </xf>
    <xf numFmtId="0" fontId="118" fillId="38" borderId="258" xfId="56" applyFont="1" applyFill="1" applyBorder="1" applyAlignment="1">
      <alignment horizontal="left" vertical="center" shrinkToFit="1"/>
    </xf>
    <xf numFmtId="0" fontId="118" fillId="38" borderId="256" xfId="56" applyFont="1" applyFill="1" applyBorder="1" applyAlignment="1">
      <alignment horizontal="left" vertical="center" shrinkToFit="1"/>
    </xf>
    <xf numFmtId="0" fontId="122" fillId="0" borderId="286" xfId="56" applyFont="1" applyFill="1" applyBorder="1" applyAlignment="1">
      <alignment horizontal="distributed" vertical="center" wrapText="1"/>
    </xf>
    <xf numFmtId="0" fontId="122" fillId="0" borderId="287" xfId="56" applyFont="1" applyFill="1" applyBorder="1" applyAlignment="1">
      <alignment horizontal="distributed" vertical="center" wrapText="1"/>
    </xf>
    <xf numFmtId="38" fontId="124" fillId="24" borderId="288" xfId="35" applyNumberFormat="1" applyFont="1" applyFill="1" applyBorder="1" applyAlignment="1" applyProtection="1">
      <alignment horizontal="right" vertical="center" shrinkToFit="1"/>
      <protection locked="0"/>
    </xf>
    <xf numFmtId="38" fontId="124" fillId="24" borderId="289" xfId="35" applyNumberFormat="1" applyFont="1" applyFill="1" applyBorder="1" applyAlignment="1" applyProtection="1">
      <alignment horizontal="right" vertical="center" shrinkToFit="1"/>
      <protection locked="0"/>
    </xf>
    <xf numFmtId="38" fontId="124" fillId="24" borderId="290" xfId="35" applyNumberFormat="1" applyFont="1" applyFill="1" applyBorder="1" applyAlignment="1" applyProtection="1">
      <alignment horizontal="right" vertical="center" shrinkToFit="1"/>
      <protection locked="0"/>
    </xf>
    <xf numFmtId="38" fontId="124" fillId="24" borderId="183" xfId="35" applyNumberFormat="1" applyFont="1" applyFill="1" applyBorder="1" applyAlignment="1" applyProtection="1">
      <alignment horizontal="right" vertical="center" shrinkToFit="1"/>
      <protection locked="0"/>
    </xf>
    <xf numFmtId="38" fontId="124" fillId="24" borderId="184" xfId="35" applyNumberFormat="1" applyFont="1" applyFill="1" applyBorder="1" applyAlignment="1" applyProtection="1">
      <alignment horizontal="right" vertical="center" shrinkToFit="1"/>
      <protection locked="0"/>
    </xf>
    <xf numFmtId="38" fontId="124" fillId="24" borderId="21" xfId="35" applyNumberFormat="1" applyFont="1" applyFill="1" applyBorder="1" applyAlignment="1" applyProtection="1">
      <alignment horizontal="right" vertical="center" shrinkToFit="1"/>
      <protection locked="0"/>
    </xf>
    <xf numFmtId="0" fontId="125" fillId="0" borderId="94" xfId="56" applyFont="1" applyFill="1" applyBorder="1" applyAlignment="1">
      <alignment horizontal="distributed" vertical="center" wrapText="1"/>
    </xf>
    <xf numFmtId="0" fontId="125" fillId="0" borderId="181" xfId="56" applyFont="1" applyFill="1" applyBorder="1" applyAlignment="1">
      <alignment horizontal="distributed" vertical="center" wrapText="1"/>
    </xf>
    <xf numFmtId="38" fontId="124" fillId="33" borderId="293" xfId="35" applyNumberFormat="1" applyFont="1" applyFill="1" applyBorder="1" applyAlignment="1" applyProtection="1">
      <alignment horizontal="right" vertical="center" shrinkToFit="1"/>
      <protection locked="0"/>
    </xf>
    <xf numFmtId="38" fontId="124" fillId="33" borderId="61" xfId="35" applyNumberFormat="1" applyFont="1" applyFill="1" applyBorder="1" applyAlignment="1" applyProtection="1">
      <alignment horizontal="right" vertical="center" shrinkToFit="1"/>
      <protection locked="0"/>
    </xf>
    <xf numFmtId="38" fontId="124" fillId="33" borderId="294" xfId="35" applyNumberFormat="1" applyFont="1" applyFill="1" applyBorder="1" applyAlignment="1" applyProtection="1">
      <alignment horizontal="right" vertical="center" shrinkToFit="1"/>
      <protection locked="0"/>
    </xf>
    <xf numFmtId="38" fontId="124" fillId="24" borderId="295" xfId="35" applyNumberFormat="1" applyFont="1" applyFill="1" applyBorder="1" applyAlignment="1" applyProtection="1">
      <alignment horizontal="right" vertical="center" shrinkToFit="1"/>
      <protection locked="0"/>
    </xf>
    <xf numFmtId="38" fontId="124" fillId="24" borderId="296" xfId="35" applyNumberFormat="1" applyFont="1" applyFill="1" applyBorder="1" applyAlignment="1" applyProtection="1">
      <alignment horizontal="right" vertical="center" shrinkToFit="1"/>
      <protection locked="0"/>
    </xf>
    <xf numFmtId="38" fontId="124" fillId="24" borderId="60" xfId="35" applyNumberFormat="1" applyFont="1" applyFill="1" applyBorder="1" applyAlignment="1" applyProtection="1">
      <alignment horizontal="right" vertical="center" shrinkToFit="1"/>
      <protection locked="0"/>
    </xf>
    <xf numFmtId="38" fontId="124" fillId="24" borderId="61" xfId="35" applyNumberFormat="1" applyFont="1" applyFill="1" applyBorder="1" applyAlignment="1" applyProtection="1">
      <alignment horizontal="right" vertical="center" shrinkToFit="1"/>
      <protection locked="0"/>
    </xf>
    <xf numFmtId="38" fontId="124" fillId="24" borderId="22" xfId="35" applyNumberFormat="1" applyFont="1" applyFill="1" applyBorder="1" applyAlignment="1" applyProtection="1">
      <alignment horizontal="right" vertical="center" shrinkToFit="1"/>
      <protection locked="0"/>
    </xf>
    <xf numFmtId="38" fontId="126" fillId="0" borderId="291" xfId="56" applyNumberFormat="1" applyFont="1" applyFill="1" applyBorder="1" applyAlignment="1">
      <alignment horizontal="right" vertical="center" shrinkToFit="1"/>
    </xf>
    <xf numFmtId="38" fontId="126" fillId="0" borderId="184" xfId="56" applyNumberFormat="1" applyFont="1" applyFill="1" applyBorder="1" applyAlignment="1">
      <alignment horizontal="right" vertical="center" shrinkToFit="1"/>
    </xf>
    <xf numFmtId="38" fontId="126" fillId="0" borderId="292" xfId="56" applyNumberFormat="1" applyFont="1" applyFill="1" applyBorder="1" applyAlignment="1">
      <alignment horizontal="right" vertical="center" shrinkToFit="1"/>
    </xf>
    <xf numFmtId="38" fontId="124" fillId="33" borderId="184" xfId="35" applyNumberFormat="1" applyFont="1" applyFill="1" applyBorder="1" applyAlignment="1" applyProtection="1">
      <alignment horizontal="right" vertical="center" shrinkToFit="1"/>
      <protection locked="0"/>
    </xf>
    <xf numFmtId="38" fontId="124" fillId="33" borderId="21" xfId="35" applyNumberFormat="1" applyFont="1" applyFill="1" applyBorder="1" applyAlignment="1" applyProtection="1">
      <alignment horizontal="right" vertical="center" shrinkToFit="1"/>
      <protection locked="0"/>
    </xf>
    <xf numFmtId="38" fontId="124" fillId="0" borderId="13" xfId="35" applyNumberFormat="1" applyFont="1" applyBorder="1" applyAlignment="1">
      <alignment vertical="center" shrinkToFit="1"/>
    </xf>
    <xf numFmtId="38" fontId="124" fillId="0" borderId="31" xfId="35" applyNumberFormat="1" applyFont="1" applyBorder="1" applyAlignment="1">
      <alignment vertical="center" shrinkToFit="1"/>
    </xf>
    <xf numFmtId="38" fontId="124" fillId="0" borderId="14" xfId="35" applyNumberFormat="1" applyFont="1" applyBorder="1" applyAlignment="1">
      <alignment vertical="center" shrinkToFit="1"/>
    </xf>
    <xf numFmtId="0" fontId="119" fillId="0" borderId="0" xfId="56" applyFont="1" applyBorder="1" applyAlignment="1">
      <alignment horizontal="center" vertical="center"/>
    </xf>
    <xf numFmtId="38" fontId="119" fillId="33" borderId="265" xfId="56" applyNumberFormat="1" applyFont="1" applyFill="1" applyBorder="1" applyAlignment="1">
      <alignment horizontal="right" vertical="center" shrinkToFit="1"/>
    </xf>
    <xf numFmtId="38" fontId="119" fillId="33" borderId="255" xfId="56" applyNumberFormat="1" applyFont="1" applyFill="1" applyBorder="1" applyAlignment="1">
      <alignment horizontal="right" vertical="center" shrinkToFit="1"/>
    </xf>
    <xf numFmtId="38" fontId="119" fillId="33" borderId="297" xfId="56" applyNumberFormat="1" applyFont="1" applyFill="1" applyBorder="1" applyAlignment="1">
      <alignment horizontal="right" vertical="center" shrinkToFit="1"/>
    </xf>
    <xf numFmtId="38" fontId="119" fillId="33" borderId="244" xfId="56" applyNumberFormat="1" applyFont="1" applyFill="1" applyBorder="1" applyAlignment="1">
      <alignment horizontal="right" vertical="center" shrinkToFit="1"/>
    </xf>
    <xf numFmtId="38" fontId="119" fillId="33" borderId="73" xfId="56" applyNumberFormat="1" applyFont="1" applyFill="1" applyBorder="1" applyAlignment="1">
      <alignment horizontal="right" vertical="center" shrinkToFit="1"/>
    </xf>
    <xf numFmtId="38" fontId="119" fillId="33" borderId="75" xfId="56" applyNumberFormat="1" applyFont="1" applyFill="1" applyBorder="1" applyAlignment="1">
      <alignment horizontal="right" vertical="center" shrinkToFit="1"/>
    </xf>
    <xf numFmtId="38" fontId="124" fillId="24" borderId="0" xfId="35" applyNumberFormat="1" applyFont="1" applyFill="1" applyBorder="1" applyAlignment="1" applyProtection="1">
      <alignment horizontal="right" vertical="center" shrinkToFit="1"/>
      <protection locked="0"/>
    </xf>
    <xf numFmtId="38" fontId="124" fillId="24" borderId="12" xfId="35" applyNumberFormat="1" applyFont="1" applyFill="1" applyBorder="1" applyAlignment="1" applyProtection="1">
      <alignment horizontal="right" vertical="center" shrinkToFit="1"/>
      <protection locked="0"/>
    </xf>
    <xf numFmtId="38" fontId="124" fillId="24" borderId="73" xfId="35" applyNumberFormat="1" applyFont="1" applyFill="1" applyBorder="1" applyAlignment="1" applyProtection="1">
      <alignment horizontal="right" vertical="center" shrinkToFit="1"/>
      <protection locked="0"/>
    </xf>
    <xf numFmtId="38" fontId="124" fillId="24" borderId="157" xfId="35" applyNumberFormat="1" applyFont="1" applyFill="1" applyBorder="1" applyAlignment="1" applyProtection="1">
      <alignment horizontal="right" vertical="center" shrinkToFit="1"/>
      <protection locked="0"/>
    </xf>
    <xf numFmtId="38" fontId="124" fillId="24" borderId="11" xfId="35" applyNumberFormat="1" applyFont="1" applyFill="1" applyBorder="1" applyAlignment="1" applyProtection="1">
      <alignment horizontal="right" vertical="center" shrinkToFit="1"/>
      <protection locked="0"/>
    </xf>
    <xf numFmtId="38" fontId="124" fillId="24" borderId="74" xfId="35" applyNumberFormat="1" applyFont="1" applyFill="1" applyBorder="1" applyAlignment="1" applyProtection="1">
      <alignment horizontal="right" vertical="center" shrinkToFit="1"/>
      <protection locked="0"/>
    </xf>
    <xf numFmtId="0" fontId="126" fillId="0" borderId="257" xfId="56" applyFont="1" applyFill="1" applyBorder="1" applyAlignment="1">
      <alignment horizontal="center" vertical="center"/>
    </xf>
    <xf numFmtId="0" fontId="126" fillId="0" borderId="258" xfId="56" applyFont="1" applyFill="1" applyBorder="1" applyAlignment="1">
      <alignment horizontal="center" vertical="center"/>
    </xf>
    <xf numFmtId="38" fontId="126" fillId="0" borderId="265" xfId="35" applyNumberFormat="1" applyFont="1" applyFill="1" applyBorder="1" applyAlignment="1">
      <alignment horizontal="right" vertical="center" shrinkToFit="1"/>
    </xf>
    <xf numFmtId="38" fontId="126" fillId="0" borderId="255" xfId="35" applyNumberFormat="1" applyFont="1" applyFill="1" applyBorder="1" applyAlignment="1">
      <alignment horizontal="right" vertical="center" shrinkToFit="1"/>
    </xf>
    <xf numFmtId="38" fontId="126" fillId="0" borderId="297" xfId="35" applyNumberFormat="1" applyFont="1" applyFill="1" applyBorder="1" applyAlignment="1">
      <alignment horizontal="right" vertical="center" shrinkToFit="1"/>
    </xf>
    <xf numFmtId="38" fontId="115" fillId="0" borderId="260" xfId="56" applyNumberFormat="1" applyFont="1" applyBorder="1" applyAlignment="1">
      <alignment horizontal="right" vertical="center"/>
    </xf>
    <xf numFmtId="38" fontId="115" fillId="0" borderId="30" xfId="56" applyNumberFormat="1" applyFont="1" applyBorder="1" applyAlignment="1">
      <alignment horizontal="right" vertical="center"/>
    </xf>
    <xf numFmtId="0" fontId="119" fillId="24" borderId="73" xfId="56" applyFont="1" applyFill="1" applyBorder="1" applyAlignment="1" applyProtection="1">
      <alignment horizontal="center" vertical="center" shrinkToFit="1"/>
      <protection locked="0"/>
    </xf>
    <xf numFmtId="0" fontId="126" fillId="0" borderId="26" xfId="56" applyFont="1" applyFill="1" applyBorder="1" applyAlignment="1">
      <alignment horizontal="center" vertical="center" shrinkToFit="1"/>
    </xf>
    <xf numFmtId="0" fontId="126" fillId="0" borderId="71" xfId="56" applyFont="1" applyFill="1" applyBorder="1" applyAlignment="1">
      <alignment horizontal="center" vertical="center" shrinkToFit="1"/>
    </xf>
    <xf numFmtId="38" fontId="126" fillId="0" borderId="158" xfId="35" applyNumberFormat="1" applyFont="1" applyFill="1" applyBorder="1" applyAlignment="1">
      <alignment horizontal="right" vertical="center" shrinkToFit="1"/>
    </xf>
    <xf numFmtId="38" fontId="126" fillId="0" borderId="298" xfId="35" applyNumberFormat="1" applyFont="1" applyFill="1" applyBorder="1" applyAlignment="1">
      <alignment horizontal="right" vertical="center" shrinkToFit="1"/>
    </xf>
    <xf numFmtId="38" fontId="126" fillId="0" borderId="299" xfId="35" applyNumberFormat="1" applyFont="1" applyFill="1" applyBorder="1" applyAlignment="1">
      <alignment horizontal="right" vertical="center" shrinkToFit="1"/>
    </xf>
    <xf numFmtId="38" fontId="124" fillId="0" borderId="117" xfId="35" applyNumberFormat="1" applyFont="1" applyFill="1" applyBorder="1" applyAlignment="1">
      <alignment vertical="center" shrinkToFit="1"/>
    </xf>
    <xf numFmtId="38" fontId="124" fillId="0" borderId="26" xfId="35" applyNumberFormat="1" applyFont="1" applyFill="1" applyBorder="1" applyAlignment="1">
      <alignment vertical="center" shrinkToFit="1"/>
    </xf>
    <xf numFmtId="38" fontId="131" fillId="0" borderId="65" xfId="35" applyFont="1" applyFill="1" applyBorder="1" applyAlignment="1" applyProtection="1">
      <alignment horizontal="right" vertical="center"/>
    </xf>
    <xf numFmtId="38" fontId="131" fillId="0" borderId="180" xfId="35" applyFont="1" applyFill="1" applyBorder="1" applyAlignment="1" applyProtection="1">
      <alignment horizontal="right" vertical="center"/>
    </xf>
    <xf numFmtId="0" fontId="136" fillId="0" borderId="246" xfId="56" applyFont="1" applyFill="1" applyBorder="1" applyAlignment="1">
      <alignment horizontal="center" vertical="center" shrinkToFit="1"/>
    </xf>
    <xf numFmtId="0" fontId="136" fillId="0" borderId="307" xfId="56" applyFont="1" applyFill="1" applyBorder="1" applyAlignment="1">
      <alignment horizontal="center" vertical="center" shrinkToFit="1"/>
    </xf>
    <xf numFmtId="0" fontId="134" fillId="0" borderId="304" xfId="56" applyFont="1" applyBorder="1" applyAlignment="1">
      <alignment horizontal="left" vertical="center"/>
    </xf>
    <xf numFmtId="0" fontId="134" fillId="0" borderId="181" xfId="56" applyFont="1" applyBorder="1" applyAlignment="1">
      <alignment horizontal="left" vertical="center"/>
    </xf>
    <xf numFmtId="0" fontId="134" fillId="0" borderId="305" xfId="56" applyFont="1" applyBorder="1" applyAlignment="1">
      <alignment horizontal="left" vertical="center"/>
    </xf>
    <xf numFmtId="38" fontId="135" fillId="33" borderId="181" xfId="35" applyFont="1" applyFill="1" applyBorder="1" applyAlignment="1" applyProtection="1">
      <alignment horizontal="right" vertical="center"/>
    </xf>
    <xf numFmtId="0" fontId="134" fillId="0" borderId="300" xfId="56" applyFont="1" applyBorder="1" applyAlignment="1">
      <alignment horizontal="left" vertical="center"/>
    </xf>
    <xf numFmtId="0" fontId="134" fillId="0" borderId="258" xfId="56" applyFont="1" applyBorder="1" applyAlignment="1">
      <alignment horizontal="left" vertical="center"/>
    </xf>
    <xf numFmtId="0" fontId="134" fillId="0" borderId="301" xfId="56" applyFont="1" applyBorder="1" applyAlignment="1">
      <alignment horizontal="left" vertical="center"/>
    </xf>
    <xf numFmtId="38" fontId="135" fillId="33" borderId="258" xfId="35" applyFont="1" applyFill="1" applyBorder="1" applyAlignment="1" applyProtection="1">
      <alignment horizontal="right" vertical="center"/>
    </xf>
    <xf numFmtId="0" fontId="134" fillId="0" borderId="300" xfId="56" applyFont="1" applyBorder="1" applyAlignment="1">
      <alignment horizontal="left" vertical="center" wrapText="1"/>
    </xf>
    <xf numFmtId="38" fontId="133" fillId="0" borderId="262" xfId="35" applyFont="1" applyFill="1" applyBorder="1" applyAlignment="1" applyProtection="1">
      <alignment horizontal="center" vertical="center"/>
    </xf>
    <xf numFmtId="38" fontId="133" fillId="0" borderId="13" xfId="35" applyFont="1" applyFill="1" applyBorder="1" applyAlignment="1" applyProtection="1">
      <alignment horizontal="center" vertical="center"/>
    </xf>
    <xf numFmtId="0" fontId="134" fillId="0" borderId="302" xfId="56" applyFont="1" applyBorder="1" applyAlignment="1">
      <alignment horizontal="left" vertical="center" wrapText="1"/>
    </xf>
    <xf numFmtId="0" fontId="134" fillId="0" borderId="255" xfId="56" applyFont="1" applyBorder="1" applyAlignment="1">
      <alignment horizontal="left" vertical="center"/>
    </xf>
    <xf numFmtId="0" fontId="134" fillId="0" borderId="303" xfId="56" applyFont="1" applyBorder="1" applyAlignment="1">
      <alignment horizontal="left" vertical="center"/>
    </xf>
    <xf numFmtId="38" fontId="135" fillId="33" borderId="287" xfId="35" applyFont="1" applyFill="1" applyBorder="1" applyAlignment="1" applyProtection="1">
      <alignment horizontal="right" vertical="center"/>
    </xf>
    <xf numFmtId="38" fontId="131" fillId="0" borderId="245" xfId="35" applyFont="1" applyFill="1" applyBorder="1" applyAlignment="1" applyProtection="1">
      <alignment horizontal="left" vertical="center"/>
    </xf>
    <xf numFmtId="38" fontId="131" fillId="0" borderId="65" xfId="35" applyFont="1" applyFill="1" applyBorder="1" applyAlignment="1" applyProtection="1">
      <alignment horizontal="left" vertical="center"/>
    </xf>
    <xf numFmtId="38" fontId="131" fillId="0" borderId="306" xfId="35" applyFont="1" applyFill="1" applyBorder="1" applyAlignment="1" applyProtection="1">
      <alignment horizontal="left" vertical="center"/>
    </xf>
    <xf numFmtId="38" fontId="131" fillId="0" borderId="180" xfId="35" applyFont="1" applyFill="1" applyBorder="1" applyAlignment="1" applyProtection="1">
      <alignment horizontal="left" vertical="center"/>
    </xf>
    <xf numFmtId="38" fontId="135" fillId="0" borderId="258" xfId="35" applyFont="1" applyFill="1" applyBorder="1" applyAlignment="1" applyProtection="1">
      <alignment horizontal="right" vertical="center"/>
    </xf>
    <xf numFmtId="38" fontId="131" fillId="0" borderId="308" xfId="35" applyFont="1" applyFill="1" applyBorder="1" applyAlignment="1" applyProtection="1">
      <alignment horizontal="left" vertical="center"/>
    </xf>
    <xf numFmtId="38" fontId="131" fillId="0" borderId="182" xfId="35" applyFont="1" applyFill="1" applyBorder="1" applyAlignment="1" applyProtection="1">
      <alignment horizontal="left" vertical="center"/>
    </xf>
    <xf numFmtId="38" fontId="136" fillId="0" borderId="182" xfId="60" applyFont="1" applyBorder="1" applyAlignment="1">
      <alignment horizontal="right" vertical="center"/>
    </xf>
    <xf numFmtId="38" fontId="125" fillId="0" borderId="262" xfId="35" applyFont="1" applyFill="1" applyBorder="1" applyAlignment="1" applyProtection="1">
      <alignment horizontal="center" vertical="center"/>
    </xf>
    <xf numFmtId="38" fontId="125" fillId="0" borderId="255" xfId="35" applyFont="1" applyFill="1" applyBorder="1" applyAlignment="1" applyProtection="1">
      <alignment horizontal="center" vertical="center"/>
    </xf>
    <xf numFmtId="38" fontId="125" fillId="0" borderId="261" xfId="35" applyFont="1" applyFill="1" applyBorder="1" applyAlignment="1" applyProtection="1">
      <alignment horizontal="center" vertical="center"/>
    </xf>
    <xf numFmtId="38" fontId="125" fillId="0" borderId="262" xfId="35" applyFont="1" applyFill="1" applyBorder="1" applyAlignment="1" applyProtection="1">
      <alignment horizontal="center" vertical="center" shrinkToFit="1"/>
    </xf>
    <xf numFmtId="38" fontId="125" fillId="0" borderId="255" xfId="35" applyFont="1" applyFill="1" applyBorder="1" applyAlignment="1" applyProtection="1">
      <alignment horizontal="center" vertical="center" shrinkToFit="1"/>
    </xf>
    <xf numFmtId="38" fontId="125" fillId="0" borderId="261" xfId="35" applyFont="1" applyFill="1" applyBorder="1" applyAlignment="1" applyProtection="1">
      <alignment horizontal="center" vertical="center" shrinkToFit="1"/>
    </xf>
    <xf numFmtId="38" fontId="125" fillId="0" borderId="286" xfId="35" applyFont="1" applyFill="1" applyBorder="1" applyAlignment="1" applyProtection="1">
      <alignment horizontal="center" vertical="center"/>
    </xf>
    <xf numFmtId="38" fontId="125" fillId="0" borderId="287" xfId="35" applyFont="1" applyFill="1" applyBorder="1" applyAlignment="1" applyProtection="1">
      <alignment horizontal="center" vertical="center"/>
    </xf>
    <xf numFmtId="38" fontId="125" fillId="0" borderId="310" xfId="35" applyFont="1" applyFill="1" applyBorder="1" applyAlignment="1" applyProtection="1">
      <alignment horizontal="center" vertical="center"/>
    </xf>
    <xf numFmtId="38" fontId="125" fillId="0" borderId="289" xfId="35" applyFont="1" applyFill="1" applyBorder="1" applyAlignment="1" applyProtection="1">
      <alignment horizontal="center" vertical="center"/>
    </xf>
    <xf numFmtId="38" fontId="125" fillId="0" borderId="311" xfId="35" applyFont="1" applyFill="1" applyBorder="1" applyAlignment="1" applyProtection="1">
      <alignment horizontal="center" vertical="center"/>
    </xf>
    <xf numFmtId="0" fontId="137" fillId="0" borderId="0" xfId="56" applyFont="1" applyBorder="1" applyAlignment="1">
      <alignment horizontal="center" vertical="center" shrinkToFit="1"/>
    </xf>
    <xf numFmtId="38" fontId="136" fillId="0" borderId="65" xfId="60" applyFont="1" applyBorder="1" applyAlignment="1">
      <alignment horizontal="right" vertical="center"/>
    </xf>
    <xf numFmtId="176" fontId="138" fillId="0" borderId="0" xfId="56" applyNumberFormat="1" applyFont="1" applyBorder="1" applyAlignment="1">
      <alignment horizontal="right" vertical="center"/>
    </xf>
    <xf numFmtId="38" fontId="135" fillId="0" borderId="315" xfId="35" applyFont="1" applyFill="1" applyBorder="1" applyAlignment="1" applyProtection="1">
      <alignment horizontal="center" vertical="center"/>
    </xf>
    <xf numFmtId="38" fontId="135" fillId="33" borderId="315" xfId="60" applyFont="1" applyFill="1" applyBorder="1" applyAlignment="1" applyProtection="1">
      <alignment horizontal="right" vertical="center"/>
    </xf>
    <xf numFmtId="38" fontId="135" fillId="33" borderId="286" xfId="60" applyFont="1" applyFill="1" applyBorder="1" applyAlignment="1" applyProtection="1">
      <alignment horizontal="right" vertical="center"/>
    </xf>
    <xf numFmtId="38" fontId="135" fillId="0" borderId="315" xfId="35" applyFont="1" applyFill="1" applyBorder="1" applyAlignment="1" applyProtection="1">
      <alignment horizontal="right" vertical="center"/>
    </xf>
    <xf numFmtId="38" fontId="135" fillId="0" borderId="286" xfId="35" applyFont="1" applyFill="1" applyBorder="1" applyAlignment="1" applyProtection="1">
      <alignment horizontal="right" vertical="center"/>
    </xf>
    <xf numFmtId="38" fontId="135" fillId="0" borderId="88" xfId="35" applyFont="1" applyFill="1" applyBorder="1" applyAlignment="1" applyProtection="1">
      <alignment horizontal="center" vertical="center"/>
    </xf>
    <xf numFmtId="40" fontId="135" fillId="33" borderId="88" xfId="60" applyNumberFormat="1" applyFont="1" applyFill="1" applyBorder="1" applyAlignment="1" applyProtection="1">
      <alignment horizontal="right" vertical="center"/>
    </xf>
    <xf numFmtId="40" fontId="135" fillId="33" borderId="89" xfId="60" applyNumberFormat="1" applyFont="1" applyFill="1" applyBorder="1" applyAlignment="1" applyProtection="1">
      <alignment horizontal="right" vertical="center"/>
    </xf>
    <xf numFmtId="40" fontId="135" fillId="0" borderId="88" xfId="60" applyNumberFormat="1" applyFont="1" applyFill="1" applyBorder="1" applyAlignment="1" applyProtection="1">
      <alignment horizontal="right" vertical="center"/>
    </xf>
    <xf numFmtId="40" fontId="135" fillId="0" borderId="89" xfId="60" applyNumberFormat="1" applyFont="1" applyFill="1" applyBorder="1" applyAlignment="1" applyProtection="1">
      <alignment horizontal="right" vertical="center"/>
    </xf>
    <xf numFmtId="38" fontId="125" fillId="0" borderId="181" xfId="35" applyFont="1" applyFill="1" applyBorder="1" applyAlignment="1" applyProtection="1">
      <alignment horizontal="right" vertical="center"/>
    </xf>
    <xf numFmtId="38" fontId="125" fillId="0" borderId="67" xfId="35" applyFont="1" applyFill="1" applyBorder="1" applyAlignment="1" applyProtection="1">
      <alignment horizontal="right" vertical="center"/>
    </xf>
    <xf numFmtId="38" fontId="122" fillId="33" borderId="181" xfId="56" applyNumberFormat="1" applyFont="1" applyFill="1" applyBorder="1" applyAlignment="1">
      <alignment horizontal="right" vertical="center"/>
    </xf>
    <xf numFmtId="0" fontId="122" fillId="33" borderId="181" xfId="56" applyFont="1" applyFill="1" applyBorder="1" applyAlignment="1">
      <alignment horizontal="right" vertical="center"/>
    </xf>
    <xf numFmtId="38" fontId="125" fillId="0" borderId="181" xfId="60" applyFont="1" applyBorder="1" applyAlignment="1">
      <alignment horizontal="center" vertical="center"/>
    </xf>
    <xf numFmtId="38" fontId="140" fillId="0" borderId="313" xfId="35" applyFont="1" applyFill="1" applyBorder="1" applyAlignment="1" applyProtection="1">
      <alignment horizontal="right" vertical="center" shrinkToFit="1"/>
    </xf>
    <xf numFmtId="0" fontId="122" fillId="0" borderId="313" xfId="56" applyFont="1" applyFill="1" applyBorder="1" applyAlignment="1">
      <alignment horizontal="left" vertical="center" shrinkToFit="1"/>
    </xf>
    <xf numFmtId="0" fontId="122" fillId="0" borderId="314" xfId="56" applyFont="1" applyFill="1" applyBorder="1" applyAlignment="1">
      <alignment horizontal="left" vertical="center" shrinkToFit="1"/>
    </xf>
    <xf numFmtId="38" fontId="135" fillId="0" borderId="254" xfId="35" applyFont="1" applyFill="1" applyBorder="1" applyAlignment="1" applyProtection="1">
      <alignment horizontal="center" vertical="center"/>
    </xf>
    <xf numFmtId="38" fontId="139" fillId="0" borderId="254" xfId="35" applyFont="1" applyFill="1" applyBorder="1" applyAlignment="1" applyProtection="1">
      <alignment horizontal="center" vertical="center"/>
    </xf>
    <xf numFmtId="0" fontId="139" fillId="33" borderId="181" xfId="56" applyFont="1" applyFill="1" applyBorder="1" applyAlignment="1">
      <alignment horizontal="center" vertical="center"/>
    </xf>
    <xf numFmtId="38" fontId="135" fillId="0" borderId="181" xfId="60" applyFont="1" applyBorder="1" applyAlignment="1">
      <alignment horizontal="center" vertical="center"/>
    </xf>
    <xf numFmtId="0" fontId="139" fillId="0" borderId="313" xfId="56" applyFont="1" applyFill="1" applyBorder="1" applyAlignment="1">
      <alignment horizontal="left" vertical="center" shrinkToFit="1"/>
    </xf>
    <xf numFmtId="0" fontId="139" fillId="0" borderId="314" xfId="56" applyFont="1" applyFill="1" applyBorder="1" applyAlignment="1">
      <alignment horizontal="left" vertical="center" shrinkToFit="1"/>
    </xf>
    <xf numFmtId="0" fontId="131" fillId="0" borderId="31" xfId="56" applyFont="1" applyFill="1" applyBorder="1" applyAlignment="1">
      <alignment horizontal="left" vertical="center" wrapText="1"/>
    </xf>
    <xf numFmtId="38" fontId="135" fillId="0" borderId="93" xfId="35" applyFont="1" applyFill="1" applyBorder="1" applyAlignment="1" applyProtection="1">
      <alignment horizontal="center" vertical="center"/>
    </xf>
    <xf numFmtId="38" fontId="135" fillId="33" borderId="93" xfId="60" applyFont="1" applyFill="1" applyBorder="1" applyAlignment="1" applyProtection="1">
      <alignment horizontal="right" vertical="center"/>
    </xf>
    <xf numFmtId="38" fontId="135" fillId="33" borderId="94" xfId="60" applyFont="1" applyFill="1" applyBorder="1" applyAlignment="1" applyProtection="1">
      <alignment horizontal="right" vertical="center"/>
    </xf>
    <xf numFmtId="38" fontId="135" fillId="0" borderId="93" xfId="60" applyFont="1" applyFill="1" applyBorder="1" applyAlignment="1" applyProtection="1">
      <alignment horizontal="right" vertical="center" shrinkToFit="1"/>
    </xf>
    <xf numFmtId="38" fontId="135" fillId="0" borderId="94" xfId="60" applyFont="1" applyFill="1" applyBorder="1" applyAlignment="1" applyProtection="1">
      <alignment horizontal="right" vertical="center" shrinkToFit="1"/>
    </xf>
    <xf numFmtId="0" fontId="135" fillId="33" borderId="11" xfId="56" applyFont="1" applyFill="1" applyBorder="1" applyAlignment="1">
      <alignment horizontal="center" vertical="center"/>
    </xf>
    <xf numFmtId="0" fontId="135" fillId="33" borderId="0" xfId="56" applyFont="1" applyFill="1" applyBorder="1" applyAlignment="1">
      <alignment horizontal="center" vertical="center"/>
    </xf>
    <xf numFmtId="0" fontId="135" fillId="33" borderId="12" xfId="56" applyFont="1" applyFill="1" applyBorder="1" applyAlignment="1">
      <alignment horizontal="center" vertical="center"/>
    </xf>
    <xf numFmtId="38" fontId="142" fillId="24" borderId="262" xfId="56" applyNumberFormat="1" applyFont="1" applyFill="1" applyBorder="1" applyAlignment="1" applyProtection="1">
      <alignment horizontal="right" vertical="center" shrinkToFit="1"/>
      <protection locked="0"/>
    </xf>
    <xf numFmtId="38" fontId="142" fillId="24" borderId="255" xfId="56" applyNumberFormat="1" applyFont="1" applyFill="1" applyBorder="1" applyAlignment="1" applyProtection="1">
      <alignment horizontal="right" vertical="center" shrinkToFit="1"/>
      <protection locked="0"/>
    </xf>
    <xf numFmtId="38" fontId="142" fillId="24" borderId="261" xfId="56" applyNumberFormat="1" applyFont="1" applyFill="1" applyBorder="1" applyAlignment="1" applyProtection="1">
      <alignment horizontal="right" vertical="center" shrinkToFit="1"/>
      <protection locked="0"/>
    </xf>
    <xf numFmtId="38" fontId="142" fillId="24" borderId="264" xfId="56" applyNumberFormat="1" applyFont="1" applyFill="1" applyBorder="1" applyAlignment="1" applyProtection="1">
      <alignment horizontal="right" vertical="center" shrinkToFit="1"/>
      <protection locked="0"/>
    </xf>
    <xf numFmtId="38" fontId="142" fillId="24" borderId="250" xfId="56" applyNumberFormat="1" applyFont="1" applyFill="1" applyBorder="1" applyAlignment="1" applyProtection="1">
      <alignment horizontal="right" vertical="center" shrinkToFit="1"/>
      <protection locked="0"/>
    </xf>
    <xf numFmtId="38" fontId="142" fillId="24" borderId="268" xfId="56" applyNumberFormat="1" applyFont="1" applyFill="1" applyBorder="1" applyAlignment="1" applyProtection="1">
      <alignment horizontal="right" vertical="center" shrinkToFit="1"/>
      <protection locked="0"/>
    </xf>
    <xf numFmtId="0" fontId="142" fillId="24" borderId="262" xfId="56" applyFont="1" applyFill="1" applyBorder="1" applyAlignment="1" applyProtection="1">
      <alignment vertical="center"/>
      <protection locked="0"/>
    </xf>
    <xf numFmtId="0" fontId="142" fillId="24" borderId="264" xfId="56" applyFont="1" applyFill="1" applyBorder="1" applyAlignment="1" applyProtection="1">
      <alignment vertical="center"/>
      <protection locked="0"/>
    </xf>
    <xf numFmtId="0" fontId="142" fillId="0" borderId="255" xfId="56" applyFont="1" applyBorder="1" applyAlignment="1">
      <alignment horizontal="right" vertical="center"/>
    </xf>
    <xf numFmtId="0" fontId="142" fillId="0" borderId="250" xfId="56" applyFont="1" applyBorder="1" applyAlignment="1">
      <alignment vertical="center"/>
    </xf>
    <xf numFmtId="0" fontId="142" fillId="24" borderId="255" xfId="56" applyFont="1" applyFill="1" applyBorder="1" applyAlignment="1" applyProtection="1">
      <alignment vertical="center"/>
      <protection locked="0"/>
    </xf>
    <xf numFmtId="0" fontId="142" fillId="24" borderId="250" xfId="56" applyFont="1" applyFill="1" applyBorder="1" applyAlignment="1" applyProtection="1">
      <alignment vertical="center"/>
      <protection locked="0"/>
    </xf>
    <xf numFmtId="0" fontId="142" fillId="0" borderId="261" xfId="56" applyFont="1" applyBorder="1" applyAlignment="1">
      <alignment horizontal="right" vertical="center"/>
    </xf>
    <xf numFmtId="0" fontId="142" fillId="0" borderId="268" xfId="56" applyFont="1" applyBorder="1" applyAlignment="1">
      <alignment vertical="center"/>
    </xf>
    <xf numFmtId="0" fontId="135" fillId="0" borderId="262" xfId="56" applyFont="1" applyFill="1" applyBorder="1" applyAlignment="1">
      <alignment horizontal="center" vertical="center" wrapText="1"/>
    </xf>
    <xf numFmtId="0" fontId="135" fillId="0" borderId="255" xfId="56" applyFont="1" applyFill="1" applyBorder="1" applyAlignment="1">
      <alignment horizontal="center" vertical="center" wrapText="1"/>
    </xf>
    <xf numFmtId="0" fontId="135" fillId="0" borderId="261" xfId="56" applyFont="1" applyFill="1" applyBorder="1" applyAlignment="1">
      <alignment horizontal="center" vertical="center" wrapText="1"/>
    </xf>
    <xf numFmtId="0" fontId="135" fillId="0" borderId="13" xfId="56" applyFont="1" applyFill="1" applyBorder="1" applyAlignment="1">
      <alignment horizontal="center" vertical="center" wrapText="1"/>
    </xf>
    <xf numFmtId="0" fontId="135" fillId="0" borderId="31" xfId="56" applyFont="1" applyFill="1" applyBorder="1" applyAlignment="1">
      <alignment horizontal="center" vertical="center" wrapText="1"/>
    </xf>
    <xf numFmtId="0" fontId="135" fillId="0" borderId="14" xfId="56" applyFont="1" applyFill="1" applyBorder="1" applyAlignment="1">
      <alignment horizontal="center" vertical="center" wrapText="1"/>
    </xf>
    <xf numFmtId="0" fontId="135" fillId="0" borderId="262" xfId="56" applyFont="1" applyBorder="1" applyAlignment="1">
      <alignment horizontal="center" vertical="center" wrapText="1"/>
    </xf>
    <xf numFmtId="0" fontId="135" fillId="0" borderId="255" xfId="56" applyFont="1" applyBorder="1" applyAlignment="1">
      <alignment horizontal="center" vertical="center" wrapText="1"/>
    </xf>
    <xf numFmtId="0" fontId="135" fillId="0" borderId="261" xfId="56" applyFont="1" applyBorder="1" applyAlignment="1">
      <alignment horizontal="center" vertical="center" wrapText="1"/>
    </xf>
    <xf numFmtId="0" fontId="142" fillId="0" borderId="262" xfId="56" applyFont="1" applyBorder="1" applyAlignment="1">
      <alignment horizontal="center" vertical="center"/>
    </xf>
    <xf numFmtId="0" fontId="142" fillId="0" borderId="255" xfId="56" applyFont="1" applyBorder="1" applyAlignment="1">
      <alignment horizontal="center" vertical="center"/>
    </xf>
    <xf numFmtId="0" fontId="142" fillId="0" borderId="261" xfId="56" applyFont="1" applyBorder="1" applyAlignment="1">
      <alignment horizontal="center" vertical="center"/>
    </xf>
    <xf numFmtId="0" fontId="142" fillId="0" borderId="13" xfId="56" applyFont="1" applyBorder="1" applyAlignment="1">
      <alignment horizontal="center" vertical="center"/>
    </xf>
    <xf numFmtId="0" fontId="142" fillId="0" borderId="31" xfId="56" applyFont="1" applyBorder="1" applyAlignment="1">
      <alignment horizontal="center" vertical="center"/>
    </xf>
    <xf numFmtId="0" fontId="142" fillId="0" borderId="14" xfId="56" applyFont="1" applyBorder="1" applyAlignment="1">
      <alignment horizontal="center" vertical="center"/>
    </xf>
    <xf numFmtId="0" fontId="142" fillId="24" borderId="278" xfId="56" applyFont="1" applyFill="1" applyBorder="1" applyAlignment="1" applyProtection="1">
      <alignment horizontal="right" vertical="center"/>
      <protection locked="0"/>
    </xf>
    <xf numFmtId="0" fontId="142" fillId="24" borderId="266" xfId="56" applyFont="1" applyFill="1" applyBorder="1" applyAlignment="1" applyProtection="1">
      <alignment horizontal="right" vertical="center"/>
      <protection locked="0"/>
    </xf>
    <xf numFmtId="190" fontId="142" fillId="24" borderId="278" xfId="35" applyNumberFormat="1" applyFont="1" applyFill="1" applyBorder="1" applyAlignment="1" applyProtection="1">
      <alignment horizontal="center" vertical="center"/>
      <protection locked="0"/>
    </xf>
    <xf numFmtId="190" fontId="142" fillId="24" borderId="266" xfId="35" applyNumberFormat="1" applyFont="1" applyFill="1" applyBorder="1" applyAlignment="1" applyProtection="1">
      <alignment horizontal="center" vertical="center"/>
      <protection locked="0"/>
    </xf>
    <xf numFmtId="0" fontId="142" fillId="39" borderId="262" xfId="56" applyFont="1" applyFill="1" applyBorder="1" applyAlignment="1" applyProtection="1">
      <alignment horizontal="center" vertical="center"/>
      <protection locked="0"/>
    </xf>
    <xf numFmtId="0" fontId="115" fillId="0" borderId="261" xfId="56" applyFont="1" applyBorder="1" applyAlignment="1">
      <alignment horizontal="center" vertical="center"/>
    </xf>
    <xf numFmtId="0" fontId="115" fillId="0" borderId="264" xfId="56" applyFont="1" applyBorder="1" applyAlignment="1">
      <alignment horizontal="center" vertical="center"/>
    </xf>
    <xf numFmtId="0" fontId="115" fillId="0" borderId="268" xfId="56" applyFont="1" applyBorder="1" applyAlignment="1">
      <alignment horizontal="center" vertical="center"/>
    </xf>
    <xf numFmtId="0" fontId="142" fillId="38" borderId="264" xfId="56" applyFont="1" applyFill="1" applyBorder="1" applyAlignment="1" applyProtection="1">
      <alignment horizontal="center" vertical="center" wrapText="1"/>
      <protection locked="0"/>
    </xf>
    <xf numFmtId="0" fontId="115" fillId="38" borderId="250" xfId="56" applyFont="1" applyFill="1" applyBorder="1" applyAlignment="1">
      <alignment horizontal="center" vertical="center" wrapText="1"/>
    </xf>
    <xf numFmtId="0" fontId="115" fillId="38" borderId="268" xfId="56" applyFont="1" applyFill="1" applyBorder="1" applyAlignment="1">
      <alignment horizontal="center" vertical="center" wrapText="1"/>
    </xf>
    <xf numFmtId="0" fontId="142" fillId="39" borderId="264" xfId="56" applyFont="1" applyFill="1" applyBorder="1" applyAlignment="1" applyProtection="1">
      <alignment horizontal="center" vertical="center" shrinkToFit="1"/>
      <protection locked="0"/>
    </xf>
    <xf numFmtId="0" fontId="142" fillId="39" borderId="250" xfId="56" applyFont="1" applyFill="1" applyBorder="1" applyAlignment="1" applyProtection="1">
      <alignment horizontal="center" vertical="center" shrinkToFit="1"/>
      <protection locked="0"/>
    </xf>
    <xf numFmtId="0" fontId="142" fillId="39" borderId="268" xfId="56" applyFont="1" applyFill="1" applyBorder="1" applyAlignment="1" applyProtection="1">
      <alignment horizontal="center" vertical="center" shrinkToFit="1"/>
      <protection locked="0"/>
    </xf>
    <xf numFmtId="191" fontId="142" fillId="24" borderId="183" xfId="56" applyNumberFormat="1" applyFont="1" applyFill="1" applyBorder="1" applyAlignment="1" applyProtection="1">
      <alignment horizontal="center" vertical="center" wrapText="1"/>
      <protection locked="0"/>
    </xf>
    <xf numFmtId="191" fontId="115" fillId="0" borderId="184" xfId="56" applyNumberFormat="1" applyFont="1" applyBorder="1" applyAlignment="1">
      <alignment horizontal="center" vertical="center" wrapText="1"/>
    </xf>
    <xf numFmtId="191" fontId="115" fillId="0" borderId="21" xfId="56" applyNumberFormat="1" applyFont="1" applyBorder="1" applyAlignment="1">
      <alignment horizontal="center" vertical="center" wrapText="1"/>
    </xf>
    <xf numFmtId="0" fontId="135" fillId="0" borderId="278" xfId="56" applyFont="1" applyFill="1" applyBorder="1" applyAlignment="1">
      <alignment horizontal="center" vertical="center" shrinkToFit="1"/>
    </xf>
    <xf numFmtId="0" fontId="139" fillId="0" borderId="266" xfId="56" applyFont="1" applyFill="1" applyBorder="1" applyAlignment="1">
      <alignment horizontal="center" vertical="center" shrinkToFit="1"/>
    </xf>
    <xf numFmtId="0" fontId="139" fillId="0" borderId="267" xfId="56" applyFont="1" applyFill="1" applyBorder="1" applyAlignment="1">
      <alignment horizontal="center" vertical="center" shrinkToFit="1"/>
    </xf>
    <xf numFmtId="0" fontId="135" fillId="0" borderId="60" xfId="56" applyFont="1" applyFill="1" applyBorder="1" applyAlignment="1">
      <alignment horizontal="center" vertical="center" shrinkToFit="1"/>
    </xf>
    <xf numFmtId="0" fontId="139" fillId="0" borderId="61" xfId="56" applyFont="1" applyFill="1" applyBorder="1" applyAlignment="1">
      <alignment horizontal="center" vertical="center" shrinkToFit="1"/>
    </xf>
    <xf numFmtId="0" fontId="139" fillId="0" borderId="22" xfId="56" applyFont="1" applyFill="1" applyBorder="1" applyAlignment="1">
      <alignment horizontal="center" vertical="center" shrinkToFit="1"/>
    </xf>
    <xf numFmtId="0" fontId="135" fillId="0" borderId="262" xfId="56" applyFont="1" applyBorder="1" applyAlignment="1">
      <alignment horizontal="center" vertical="center"/>
    </xf>
    <xf numFmtId="0" fontId="135" fillId="0" borderId="255" xfId="56" applyFont="1" applyBorder="1" applyAlignment="1">
      <alignment horizontal="center" vertical="center"/>
    </xf>
    <xf numFmtId="0" fontId="135" fillId="0" borderId="261" xfId="56" applyFont="1" applyBorder="1" applyAlignment="1">
      <alignment horizontal="center" vertical="center"/>
    </xf>
    <xf numFmtId="0" fontId="143" fillId="0" borderId="262" xfId="56" applyFont="1" applyFill="1" applyBorder="1" applyAlignment="1">
      <alignment horizontal="center" vertical="center" wrapText="1" shrinkToFit="1"/>
    </xf>
    <xf numFmtId="0" fontId="143" fillId="0" borderId="261" xfId="56" applyFont="1" applyFill="1" applyBorder="1" applyAlignment="1">
      <alignment horizontal="center" vertical="center"/>
    </xf>
    <xf numFmtId="0" fontId="143" fillId="0" borderId="13" xfId="56" applyFont="1" applyFill="1" applyBorder="1" applyAlignment="1">
      <alignment horizontal="center" vertical="center"/>
    </xf>
    <xf numFmtId="0" fontId="143" fillId="0" borderId="14" xfId="56" applyFont="1" applyFill="1" applyBorder="1" applyAlignment="1">
      <alignment horizontal="center" vertical="center"/>
    </xf>
    <xf numFmtId="0" fontId="142" fillId="0" borderId="0" xfId="56" applyFont="1" applyBorder="1" applyAlignment="1">
      <alignment horizontal="center" vertical="center"/>
    </xf>
    <xf numFmtId="49" fontId="142" fillId="24" borderId="0" xfId="56" applyNumberFormat="1" applyFont="1" applyFill="1" applyBorder="1" applyAlignment="1" applyProtection="1">
      <alignment horizontal="center" vertical="center"/>
      <protection locked="0"/>
    </xf>
    <xf numFmtId="49" fontId="142" fillId="24" borderId="12" xfId="56" applyNumberFormat="1" applyFont="1" applyFill="1" applyBorder="1" applyAlignment="1" applyProtection="1">
      <alignment horizontal="center" vertical="center"/>
      <protection locked="0"/>
    </xf>
    <xf numFmtId="49" fontId="142" fillId="24" borderId="31" xfId="56" applyNumberFormat="1" applyFont="1" applyFill="1" applyBorder="1" applyAlignment="1" applyProtection="1">
      <alignment horizontal="center" vertical="center"/>
      <protection locked="0"/>
    </xf>
    <xf numFmtId="49" fontId="142" fillId="24" borderId="14" xfId="56" applyNumberFormat="1" applyFont="1" applyFill="1" applyBorder="1" applyAlignment="1" applyProtection="1">
      <alignment horizontal="center" vertical="center"/>
      <protection locked="0"/>
    </xf>
    <xf numFmtId="0" fontId="142" fillId="33" borderId="255" xfId="56" applyFont="1" applyFill="1" applyBorder="1" applyAlignment="1">
      <alignment horizontal="center" vertical="center"/>
    </xf>
    <xf numFmtId="0" fontId="142" fillId="33" borderId="31" xfId="56" applyFont="1" applyFill="1" applyBorder="1" applyAlignment="1">
      <alignment horizontal="center" vertical="center"/>
    </xf>
    <xf numFmtId="0" fontId="144" fillId="0" borderId="258" xfId="56" applyFont="1" applyFill="1" applyBorder="1" applyAlignment="1">
      <alignment vertical="center" wrapText="1"/>
    </xf>
    <xf numFmtId="0" fontId="135" fillId="0" borderId="257" xfId="56" applyFont="1" applyFill="1" applyBorder="1" applyAlignment="1">
      <alignment horizontal="center" vertical="center"/>
    </xf>
    <xf numFmtId="0" fontId="135" fillId="0" borderId="258" xfId="56" applyFont="1" applyFill="1" applyBorder="1" applyAlignment="1">
      <alignment horizontal="center" vertical="center"/>
    </xf>
    <xf numFmtId="0" fontId="135" fillId="0" borderId="256" xfId="56" applyFont="1" applyFill="1" applyBorder="1" applyAlignment="1">
      <alignment horizontal="center" vertical="center"/>
    </xf>
    <xf numFmtId="0" fontId="142" fillId="24" borderId="278" xfId="56" applyFont="1" applyFill="1" applyBorder="1" applyAlignment="1" applyProtection="1">
      <alignment horizontal="center" vertical="center" shrinkToFit="1"/>
      <protection locked="0"/>
    </xf>
    <xf numFmtId="0" fontId="142" fillId="24" borderId="266" xfId="56" applyFont="1" applyFill="1" applyBorder="1" applyAlignment="1" applyProtection="1">
      <alignment horizontal="center" vertical="center" shrinkToFit="1"/>
      <protection locked="0"/>
    </xf>
    <xf numFmtId="0" fontId="142" fillId="24" borderId="267" xfId="56" applyFont="1" applyFill="1" applyBorder="1" applyAlignment="1" applyProtection="1">
      <alignment horizontal="center" vertical="center" shrinkToFit="1"/>
      <protection locked="0"/>
    </xf>
    <xf numFmtId="49" fontId="142" fillId="24" borderId="11" xfId="56" applyNumberFormat="1" applyFont="1" applyFill="1" applyBorder="1" applyAlignment="1" applyProtection="1">
      <alignment horizontal="center" vertical="center"/>
      <protection locked="0"/>
    </xf>
    <xf numFmtId="49" fontId="142" fillId="24" borderId="13" xfId="56" applyNumberFormat="1" applyFont="1" applyFill="1" applyBorder="1" applyAlignment="1" applyProtection="1">
      <alignment horizontal="center" vertical="center"/>
      <protection locked="0"/>
    </xf>
    <xf numFmtId="0" fontId="142" fillId="0" borderId="61" xfId="56" applyFont="1" applyBorder="1" applyAlignment="1">
      <alignment horizontal="center" vertical="center"/>
    </xf>
    <xf numFmtId="0" fontId="142" fillId="0" borderId="22" xfId="56" applyFont="1" applyBorder="1" applyAlignment="1">
      <alignment horizontal="center" vertical="center"/>
    </xf>
    <xf numFmtId="0" fontId="142" fillId="33" borderId="61" xfId="56" applyFont="1" applyFill="1" applyBorder="1" applyAlignment="1">
      <alignment horizontal="center" vertical="center"/>
    </xf>
    <xf numFmtId="182" fontId="0" fillId="0" borderId="45" xfId="0" applyNumberFormat="1" applyBorder="1" applyAlignment="1">
      <alignment horizontal="left" vertical="top"/>
    </xf>
    <xf numFmtId="182" fontId="0" fillId="0" borderId="46" xfId="0" applyNumberFormat="1" applyBorder="1" applyAlignment="1">
      <alignment horizontal="left" vertical="top"/>
    </xf>
    <xf numFmtId="182" fontId="0" fillId="0" borderId="47" xfId="0" applyNumberFormat="1" applyBorder="1" applyAlignment="1">
      <alignment horizontal="left" vertical="top"/>
    </xf>
    <xf numFmtId="182" fontId="0" fillId="0" borderId="37" xfId="0" applyNumberFormat="1" applyBorder="1" applyAlignment="1">
      <alignment horizontal="left" vertical="top"/>
    </xf>
    <xf numFmtId="182" fontId="0" fillId="0" borderId="0" xfId="0" applyNumberFormat="1" applyBorder="1" applyAlignment="1">
      <alignment horizontal="left" vertical="top"/>
    </xf>
    <xf numFmtId="182" fontId="0" fillId="0" borderId="36" xfId="0" applyNumberFormat="1" applyBorder="1" applyAlignment="1">
      <alignment horizontal="left" vertical="top"/>
    </xf>
    <xf numFmtId="182" fontId="0" fillId="0" borderId="50" xfId="0" applyNumberFormat="1" applyBorder="1" applyAlignment="1">
      <alignment horizontal="left" vertical="top"/>
    </xf>
    <xf numFmtId="182" fontId="0" fillId="0" borderId="52" xfId="0" applyNumberFormat="1" applyBorder="1" applyAlignment="1">
      <alignment horizontal="left" vertical="top"/>
    </xf>
    <xf numFmtId="182" fontId="0" fillId="0" borderId="53" xfId="0" applyNumberFormat="1" applyBorder="1" applyAlignment="1">
      <alignment horizontal="left" vertical="top"/>
    </xf>
    <xf numFmtId="0" fontId="1" fillId="0" borderId="186" xfId="0" applyFont="1" applyBorder="1" applyAlignment="1">
      <alignment horizontal="center" vertical="center"/>
    </xf>
    <xf numFmtId="0" fontId="1" fillId="0" borderId="187" xfId="0" applyFont="1" applyBorder="1" applyAlignment="1">
      <alignment horizontal="center" vertical="center"/>
    </xf>
    <xf numFmtId="0" fontId="0" fillId="0" borderId="52" xfId="0" applyBorder="1" applyAlignment="1">
      <alignment horizontal="center" vertical="center"/>
    </xf>
    <xf numFmtId="0" fontId="0" fillId="0" borderId="5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 fillId="0" borderId="114" xfId="0" applyFont="1"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0" fontId="3" fillId="0" borderId="0" xfId="0" applyFont="1" applyAlignment="1">
      <alignment horizontal="center" vertical="center"/>
    </xf>
    <xf numFmtId="0" fontId="1" fillId="0" borderId="27" xfId="0" applyFont="1" applyBorder="1" applyAlignment="1">
      <alignment horizontal="left" vertical="center"/>
    </xf>
    <xf numFmtId="0" fontId="1" fillId="0" borderId="30" xfId="0" applyFont="1" applyBorder="1" applyAlignment="1">
      <alignment horizontal="left" vertical="center"/>
    </xf>
    <xf numFmtId="0" fontId="1" fillId="0" borderId="101" xfId="0" applyFont="1" applyBorder="1" applyAlignment="1">
      <alignment horizontal="center" vertical="center" textRotation="255"/>
    </xf>
    <xf numFmtId="0" fontId="1" fillId="0" borderId="111" xfId="0" applyFont="1" applyBorder="1" applyAlignment="1">
      <alignment horizontal="center" vertical="center" textRotation="255"/>
    </xf>
    <xf numFmtId="0" fontId="1" fillId="0" borderId="109" xfId="0" applyFont="1" applyBorder="1" applyAlignment="1">
      <alignment horizontal="center" vertical="center" textRotation="255"/>
    </xf>
    <xf numFmtId="0" fontId="0" fillId="0" borderId="0" xfId="0" applyBorder="1" applyAlignment="1">
      <alignment horizontal="center" vertical="center"/>
    </xf>
    <xf numFmtId="182" fontId="0" fillId="0" borderId="45" xfId="0" applyNumberFormat="1" applyBorder="1" applyAlignment="1">
      <alignment horizontal="left" vertical="center"/>
    </xf>
    <xf numFmtId="182" fontId="0" fillId="0" borderId="46" xfId="0" applyNumberFormat="1" applyBorder="1" applyAlignment="1">
      <alignment horizontal="left" vertical="center"/>
    </xf>
    <xf numFmtId="182" fontId="0" fillId="0" borderId="47" xfId="0" applyNumberFormat="1" applyBorder="1" applyAlignment="1">
      <alignment horizontal="left" vertical="center"/>
    </xf>
    <xf numFmtId="182" fontId="0" fillId="0" borderId="37" xfId="0" applyNumberFormat="1" applyBorder="1" applyAlignment="1">
      <alignment horizontal="left" vertical="center"/>
    </xf>
    <xf numFmtId="182" fontId="0" fillId="0" borderId="0" xfId="0" applyNumberFormat="1" applyBorder="1" applyAlignment="1">
      <alignment horizontal="left" vertical="center"/>
    </xf>
    <xf numFmtId="182" fontId="0" fillId="0" borderId="36" xfId="0" applyNumberFormat="1" applyBorder="1" applyAlignment="1">
      <alignment horizontal="left" vertical="center"/>
    </xf>
    <xf numFmtId="182" fontId="0" fillId="0" borderId="50" xfId="0" applyNumberFormat="1" applyBorder="1" applyAlignment="1">
      <alignment horizontal="left" vertical="center"/>
    </xf>
    <xf numFmtId="182" fontId="0" fillId="0" borderId="52" xfId="0" applyNumberFormat="1" applyBorder="1" applyAlignment="1">
      <alignment horizontal="left" vertical="center"/>
    </xf>
    <xf numFmtId="182" fontId="0" fillId="0" borderId="53" xfId="0" applyNumberFormat="1" applyBorder="1" applyAlignment="1">
      <alignment horizontal="left" vertical="center"/>
    </xf>
    <xf numFmtId="196" fontId="155" fillId="40" borderId="78" xfId="45" applyNumberFormat="1" applyFont="1" applyFill="1" applyBorder="1" applyAlignment="1">
      <alignment horizontal="right" vertical="center"/>
    </xf>
    <xf numFmtId="196" fontId="155" fillId="40" borderId="77" xfId="45" applyNumberFormat="1" applyFont="1" applyFill="1" applyBorder="1" applyAlignment="1">
      <alignment horizontal="right" vertical="center"/>
    </xf>
    <xf numFmtId="196" fontId="151" fillId="40" borderId="77" xfId="45" applyNumberFormat="1" applyFont="1" applyFill="1" applyBorder="1" applyAlignment="1"/>
    <xf numFmtId="196" fontId="151" fillId="40" borderId="79" xfId="45" applyNumberFormat="1" applyFont="1" applyFill="1" applyBorder="1" applyAlignment="1"/>
    <xf numFmtId="196" fontId="155" fillId="40" borderId="158" xfId="45" applyNumberFormat="1" applyFont="1" applyFill="1" applyBorder="1" applyAlignment="1">
      <alignment horizontal="right" vertical="center"/>
    </xf>
    <xf numFmtId="196" fontId="155" fillId="40" borderId="298" xfId="45" applyNumberFormat="1" applyFont="1" applyFill="1" applyBorder="1" applyAlignment="1">
      <alignment horizontal="right" vertical="center"/>
    </xf>
    <xf numFmtId="196" fontId="151" fillId="40" borderId="298" xfId="45" applyNumberFormat="1" applyFont="1" applyFill="1" applyBorder="1" applyAlignment="1">
      <alignment horizontal="center" wrapText="1"/>
    </xf>
    <xf numFmtId="196" fontId="151" fillId="40" borderId="298" xfId="45" applyNumberFormat="1" applyFont="1" applyFill="1" applyBorder="1" applyAlignment="1">
      <alignment horizontal="center"/>
    </xf>
    <xf numFmtId="196" fontId="151" fillId="40" borderId="299" xfId="45" applyNumberFormat="1" applyFont="1" applyFill="1" applyBorder="1" applyAlignment="1">
      <alignment horizontal="center"/>
    </xf>
    <xf numFmtId="177" fontId="65" fillId="40" borderId="345" xfId="45" applyNumberFormat="1" applyFont="1" applyFill="1" applyBorder="1" applyAlignment="1">
      <alignment vertical="center"/>
    </xf>
    <xf numFmtId="177" fontId="65" fillId="40" borderId="258" xfId="45" applyNumberFormat="1" applyFont="1" applyFill="1" applyBorder="1" applyAlignment="1">
      <alignment vertical="center"/>
    </xf>
    <xf numFmtId="177" fontId="65" fillId="40" borderId="259" xfId="45" applyNumberFormat="1" applyFont="1" applyFill="1" applyBorder="1" applyAlignment="1">
      <alignment vertical="center"/>
    </xf>
    <xf numFmtId="196" fontId="65" fillId="40" borderId="276" xfId="45" applyNumberFormat="1" applyFont="1" applyFill="1" applyBorder="1" applyAlignment="1">
      <alignment horizontal="center" vertical="center"/>
    </xf>
    <xf numFmtId="196" fontId="65" fillId="40" borderId="352" xfId="45" applyNumberFormat="1" applyFont="1" applyFill="1" applyBorder="1" applyAlignment="1">
      <alignment horizontal="center" vertical="center"/>
    </xf>
    <xf numFmtId="196" fontId="65" fillId="40" borderId="345" xfId="45" applyNumberFormat="1" applyFont="1" applyFill="1" applyBorder="1" applyAlignment="1">
      <alignment horizontal="center" vertical="center"/>
    </xf>
    <xf numFmtId="196" fontId="65" fillId="40" borderId="258" xfId="45" applyNumberFormat="1" applyFont="1" applyFill="1" applyBorder="1" applyAlignment="1">
      <alignment horizontal="center" vertical="center"/>
    </xf>
    <xf numFmtId="196" fontId="65" fillId="40" borderId="351" xfId="45" applyNumberFormat="1" applyFont="1" applyFill="1" applyBorder="1" applyAlignment="1">
      <alignment horizontal="center" vertical="center"/>
    </xf>
    <xf numFmtId="177" fontId="65" fillId="40" borderId="244" xfId="45" applyNumberFormat="1" applyFont="1" applyFill="1" applyBorder="1" applyAlignment="1">
      <alignment vertical="center"/>
    </xf>
    <xf numFmtId="177" fontId="65" fillId="40" borderId="73" xfId="45" applyNumberFormat="1" applyFont="1" applyFill="1" applyBorder="1" applyAlignment="1">
      <alignment vertical="center"/>
    </xf>
    <xf numFmtId="177" fontId="65" fillId="40" borderId="75" xfId="45" applyNumberFormat="1" applyFont="1" applyFill="1" applyBorder="1" applyAlignment="1">
      <alignment vertical="center"/>
    </xf>
    <xf numFmtId="196" fontId="65" fillId="40" borderId="257" xfId="45" applyNumberFormat="1" applyFont="1" applyFill="1" applyBorder="1" applyAlignment="1">
      <alignment horizontal="center" vertical="center"/>
    </xf>
    <xf numFmtId="0" fontId="64" fillId="40" borderId="265" xfId="45" applyFont="1" applyFill="1" applyBorder="1" applyAlignment="1">
      <alignment vertical="center"/>
    </xf>
    <xf numFmtId="0" fontId="64" fillId="40" borderId="255" xfId="45" applyFont="1" applyFill="1" applyBorder="1" applyAlignment="1">
      <alignment vertical="center"/>
    </xf>
    <xf numFmtId="196" fontId="65" fillId="41" borderId="333" xfId="45" applyNumberFormat="1" applyFont="1" applyFill="1" applyBorder="1" applyAlignment="1">
      <alignment horizontal="center" vertical="center"/>
    </xf>
    <xf numFmtId="196" fontId="65" fillId="41" borderId="255" xfId="45" applyNumberFormat="1" applyFont="1" applyFill="1" applyBorder="1" applyAlignment="1">
      <alignment horizontal="center" vertical="center"/>
    </xf>
    <xf numFmtId="0" fontId="65" fillId="40" borderId="37" xfId="45" applyFont="1" applyFill="1" applyBorder="1" applyAlignment="1">
      <alignment horizontal="center" vertical="center"/>
    </xf>
    <xf numFmtId="0" fontId="65" fillId="40" borderId="0" xfId="45" applyFont="1" applyFill="1" applyBorder="1" applyAlignment="1">
      <alignment horizontal="center" vertical="center"/>
    </xf>
    <xf numFmtId="0" fontId="65" fillId="40" borderId="50" xfId="45" applyFont="1" applyFill="1" applyBorder="1" applyAlignment="1">
      <alignment horizontal="center" vertical="center"/>
    </xf>
    <xf numFmtId="0" fontId="65" fillId="40" borderId="52" xfId="45" applyFont="1" applyFill="1" applyBorder="1" applyAlignment="1">
      <alignment horizontal="center" vertical="center"/>
    </xf>
    <xf numFmtId="0" fontId="65" fillId="40" borderId="51" xfId="45" applyFont="1" applyFill="1" applyBorder="1" applyAlignment="1">
      <alignment horizontal="center" vertical="center"/>
    </xf>
    <xf numFmtId="0" fontId="65" fillId="40" borderId="36" xfId="45" applyFont="1" applyFill="1" applyBorder="1" applyAlignment="1">
      <alignment horizontal="center" vertical="center"/>
    </xf>
    <xf numFmtId="0" fontId="65" fillId="40" borderId="53" xfId="45" applyFont="1" applyFill="1" applyBorder="1" applyAlignment="1">
      <alignment horizontal="center" vertical="center"/>
    </xf>
    <xf numFmtId="0" fontId="65" fillId="40" borderId="331" xfId="45" applyFont="1" applyFill="1" applyBorder="1" applyAlignment="1">
      <alignment horizontal="center" vertical="center" wrapText="1"/>
    </xf>
    <xf numFmtId="0" fontId="65" fillId="40" borderId="121" xfId="45" applyFont="1" applyFill="1" applyBorder="1" applyAlignment="1">
      <alignment horizontal="center" vertical="center"/>
    </xf>
    <xf numFmtId="176" fontId="155" fillId="40" borderId="330" xfId="45" applyNumberFormat="1" applyFont="1" applyFill="1" applyBorder="1" applyAlignment="1">
      <alignment horizontal="right" vertical="center"/>
    </xf>
    <xf numFmtId="176" fontId="155" fillId="40" borderId="33" xfId="45" applyNumberFormat="1" applyFont="1" applyFill="1" applyBorder="1" applyAlignment="1">
      <alignment horizontal="right" vertical="center"/>
    </xf>
    <xf numFmtId="0" fontId="151" fillId="40" borderId="33" xfId="45" applyFont="1" applyFill="1" applyBorder="1" applyAlignment="1">
      <alignment horizontal="center"/>
    </xf>
    <xf numFmtId="0" fontId="151" fillId="40" borderId="34" xfId="45" applyFont="1" applyFill="1" applyBorder="1" applyAlignment="1">
      <alignment horizontal="center"/>
    </xf>
    <xf numFmtId="0" fontId="65" fillId="40" borderId="360" xfId="45" applyFont="1" applyFill="1" applyBorder="1" applyAlignment="1">
      <alignment horizontal="center" vertical="center" wrapText="1"/>
    </xf>
    <xf numFmtId="0" fontId="65" fillId="40" borderId="260" xfId="45" applyFont="1" applyFill="1" applyBorder="1" applyAlignment="1">
      <alignment horizontal="center" vertical="center" wrapText="1"/>
    </xf>
    <xf numFmtId="176" fontId="155" fillId="40" borderId="262" xfId="45" applyNumberFormat="1" applyFont="1" applyFill="1" applyBorder="1" applyAlignment="1">
      <alignment horizontal="right" vertical="center"/>
    </xf>
    <xf numFmtId="176" fontId="155" fillId="40" borderId="255" xfId="45" applyNumberFormat="1" applyFont="1" applyFill="1" applyBorder="1" applyAlignment="1">
      <alignment horizontal="right" vertical="center"/>
    </xf>
    <xf numFmtId="0" fontId="151" fillId="40" borderId="255" xfId="45" applyFont="1" applyFill="1" applyBorder="1" applyAlignment="1">
      <alignment horizontal="center"/>
    </xf>
    <xf numFmtId="0" fontId="151" fillId="40" borderId="297" xfId="45" applyFont="1" applyFill="1" applyBorder="1" applyAlignment="1">
      <alignment horizontal="center"/>
    </xf>
    <xf numFmtId="0" fontId="65" fillId="40" borderId="361" xfId="45" applyFont="1" applyFill="1" applyBorder="1" applyAlignment="1">
      <alignment horizontal="center" vertical="center" wrapText="1"/>
    </xf>
    <xf numFmtId="0" fontId="65" fillId="40" borderId="156" xfId="45" applyFont="1" applyFill="1" applyBorder="1" applyAlignment="1">
      <alignment horizontal="center" vertical="center" wrapText="1"/>
    </xf>
    <xf numFmtId="176" fontId="155" fillId="40" borderId="82" xfId="45" applyNumberFormat="1" applyFont="1" applyFill="1" applyBorder="1" applyAlignment="1">
      <alignment horizontal="right" vertical="center"/>
    </xf>
    <xf numFmtId="176" fontId="155" fillId="40" borderId="81" xfId="45" applyNumberFormat="1" applyFont="1" applyFill="1" applyBorder="1" applyAlignment="1">
      <alignment horizontal="right" vertical="center"/>
    </xf>
    <xf numFmtId="0" fontId="151" fillId="40" borderId="81" xfId="45" applyFont="1" applyFill="1" applyBorder="1" applyAlignment="1">
      <alignment horizontal="center"/>
    </xf>
    <xf numFmtId="0" fontId="151" fillId="40" borderId="362" xfId="45" applyFont="1" applyFill="1" applyBorder="1" applyAlignment="1">
      <alignment horizontal="center"/>
    </xf>
    <xf numFmtId="0" fontId="64" fillId="40" borderId="265" xfId="45" applyFont="1" applyFill="1" applyBorder="1" applyAlignment="1">
      <alignment horizontal="left" vertical="center" wrapText="1"/>
    </xf>
    <xf numFmtId="0" fontId="64" fillId="40" borderId="258" xfId="45" applyFont="1" applyFill="1" applyBorder="1" applyAlignment="1">
      <alignment horizontal="left" vertical="center" wrapText="1"/>
    </xf>
    <xf numFmtId="0" fontId="64" fillId="40" borderId="350" xfId="45" applyFont="1" applyFill="1" applyBorder="1" applyAlignment="1">
      <alignment horizontal="left" vertical="center" wrapText="1"/>
    </xf>
    <xf numFmtId="196" fontId="65" fillId="41" borderId="346" xfId="45" applyNumberFormat="1" applyFont="1" applyFill="1" applyBorder="1" applyAlignment="1">
      <alignment horizontal="center" vertical="center" wrapText="1"/>
    </xf>
    <xf numFmtId="196" fontId="65" fillId="41" borderId="258" xfId="45" applyNumberFormat="1" applyFont="1" applyFill="1" applyBorder="1" applyAlignment="1">
      <alignment horizontal="center" vertical="center" wrapText="1"/>
    </xf>
    <xf numFmtId="196" fontId="65" fillId="41" borderId="256" xfId="45" applyNumberFormat="1" applyFont="1" applyFill="1" applyBorder="1" applyAlignment="1">
      <alignment horizontal="center" vertical="center" wrapText="1"/>
    </xf>
    <xf numFmtId="196" fontId="65" fillId="41" borderId="346" xfId="45" applyNumberFormat="1" applyFont="1" applyFill="1" applyBorder="1" applyAlignment="1">
      <alignment horizontal="center" vertical="center"/>
    </xf>
    <xf numFmtId="196" fontId="65" fillId="41" borderId="258" xfId="45" applyNumberFormat="1" applyFont="1" applyFill="1" applyBorder="1" applyAlignment="1">
      <alignment horizontal="center" vertical="center"/>
    </xf>
    <xf numFmtId="196" fontId="65" fillId="0" borderId="257" xfId="45" applyNumberFormat="1" applyFont="1" applyFill="1" applyBorder="1" applyAlignment="1">
      <alignment horizontal="center" vertical="center"/>
    </xf>
    <xf numFmtId="196" fontId="65" fillId="0" borderId="258" xfId="45" applyNumberFormat="1" applyFont="1" applyFill="1" applyBorder="1" applyAlignment="1">
      <alignment horizontal="center" vertical="center"/>
    </xf>
    <xf numFmtId="0" fontId="64" fillId="40" borderId="350" xfId="45" applyFont="1" applyFill="1" applyBorder="1" applyAlignment="1">
      <alignment horizontal="center" vertical="center"/>
    </xf>
    <xf numFmtId="0" fontId="64" fillId="40" borderId="345" xfId="45" applyFont="1" applyFill="1" applyBorder="1" applyAlignment="1">
      <alignment vertical="center" wrapText="1"/>
    </xf>
    <xf numFmtId="0" fontId="64" fillId="40" borderId="258" xfId="45" applyFont="1" applyFill="1" applyBorder="1" applyAlignment="1">
      <alignment vertical="center" wrapText="1"/>
    </xf>
    <xf numFmtId="196" fontId="151" fillId="40" borderId="342" xfId="45" applyNumberFormat="1" applyFont="1" applyFill="1" applyBorder="1" applyAlignment="1">
      <alignment horizontal="center"/>
    </xf>
    <xf numFmtId="196" fontId="151" fillId="40" borderId="343" xfId="45" applyNumberFormat="1" applyFont="1" applyFill="1" applyBorder="1" applyAlignment="1">
      <alignment horizontal="center"/>
    </xf>
    <xf numFmtId="196" fontId="151" fillId="40" borderId="344" xfId="45" applyNumberFormat="1" applyFont="1" applyFill="1" applyBorder="1" applyAlignment="1">
      <alignment horizontal="center"/>
    </xf>
    <xf numFmtId="196" fontId="151" fillId="40" borderId="347" xfId="45" applyNumberFormat="1" applyFont="1" applyFill="1" applyBorder="1" applyAlignment="1">
      <alignment horizontal="center"/>
    </xf>
    <xf numFmtId="196" fontId="151" fillId="40" borderId="348" xfId="45" applyNumberFormat="1" applyFont="1" applyFill="1" applyBorder="1" applyAlignment="1">
      <alignment horizontal="center"/>
    </xf>
    <xf numFmtId="196" fontId="151" fillId="40" borderId="349" xfId="45" applyNumberFormat="1" applyFont="1" applyFill="1" applyBorder="1" applyAlignment="1">
      <alignment horizontal="center"/>
    </xf>
    <xf numFmtId="196" fontId="151" fillId="40" borderId="354" xfId="45" applyNumberFormat="1" applyFont="1" applyFill="1" applyBorder="1" applyAlignment="1">
      <alignment horizontal="center"/>
    </xf>
    <xf numFmtId="196" fontId="151" fillId="40" borderId="355" xfId="45" applyNumberFormat="1" applyFont="1" applyFill="1" applyBorder="1" applyAlignment="1">
      <alignment horizontal="center"/>
    </xf>
    <xf numFmtId="196" fontId="151" fillId="40" borderId="356" xfId="45" applyNumberFormat="1" applyFont="1" applyFill="1" applyBorder="1" applyAlignment="1">
      <alignment horizontal="center"/>
    </xf>
    <xf numFmtId="0" fontId="64" fillId="40" borderId="258" xfId="45" applyFont="1" applyFill="1" applyBorder="1" applyAlignment="1">
      <alignment horizontal="center" vertical="center" wrapText="1"/>
    </xf>
    <xf numFmtId="0" fontId="64" fillId="40" borderId="350" xfId="45" applyFont="1" applyFill="1" applyBorder="1" applyAlignment="1">
      <alignment horizontal="center" vertical="center" wrapText="1"/>
    </xf>
    <xf numFmtId="0" fontId="64" fillId="40" borderId="265" xfId="45" applyFont="1" applyFill="1" applyBorder="1" applyAlignment="1">
      <alignment vertical="center" wrapText="1"/>
    </xf>
    <xf numFmtId="0" fontId="64" fillId="40" borderId="32" xfId="45" applyFont="1" applyFill="1" applyBorder="1" applyAlignment="1">
      <alignment horizontal="center" vertical="center" wrapText="1"/>
    </xf>
    <xf numFmtId="0" fontId="64" fillId="40" borderId="33" xfId="45" applyFont="1" applyFill="1" applyBorder="1" applyAlignment="1">
      <alignment horizontal="center" vertical="center" wrapText="1"/>
    </xf>
    <xf numFmtId="0" fontId="64" fillId="40" borderId="340" xfId="45" applyFont="1" applyFill="1" applyBorder="1" applyAlignment="1">
      <alignment horizontal="center" vertical="center" wrapText="1"/>
    </xf>
    <xf numFmtId="196" fontId="65" fillId="41" borderId="341" xfId="45" applyNumberFormat="1" applyFont="1" applyFill="1" applyBorder="1" applyAlignment="1">
      <alignment horizontal="center" vertical="center" wrapText="1"/>
    </xf>
    <xf numFmtId="196" fontId="65" fillId="41" borderId="46" xfId="45" applyNumberFormat="1" applyFont="1" applyFill="1" applyBorder="1" applyAlignment="1">
      <alignment horizontal="center" vertical="center" wrapText="1"/>
    </xf>
    <xf numFmtId="177" fontId="65" fillId="40" borderId="45" xfId="45" applyNumberFormat="1" applyFont="1" applyFill="1" applyBorder="1" applyAlignment="1">
      <alignment vertical="center"/>
    </xf>
    <xf numFmtId="177" fontId="65" fillId="40" borderId="46" xfId="45" applyNumberFormat="1" applyFont="1" applyFill="1" applyBorder="1" applyAlignment="1">
      <alignment vertical="center"/>
    </xf>
    <xf numFmtId="177" fontId="65" fillId="40" borderId="47" xfId="45" applyNumberFormat="1" applyFont="1" applyFill="1" applyBorder="1" applyAlignment="1">
      <alignment vertical="center"/>
    </xf>
    <xf numFmtId="196" fontId="65" fillId="40" borderId="330" xfId="45" applyNumberFormat="1" applyFont="1" applyFill="1" applyBorder="1" applyAlignment="1">
      <alignment horizontal="center" vertical="center"/>
    </xf>
    <xf numFmtId="196" fontId="65" fillId="40" borderId="33" xfId="45" applyNumberFormat="1" applyFont="1" applyFill="1" applyBorder="1" applyAlignment="1">
      <alignment horizontal="center" vertical="center"/>
    </xf>
    <xf numFmtId="0" fontId="65" fillId="40" borderId="337" xfId="45" applyFont="1" applyFill="1" applyBorder="1" applyAlignment="1">
      <alignment horizontal="center" vertical="center"/>
    </xf>
    <xf numFmtId="0" fontId="65" fillId="40" borderId="338" xfId="45" applyFont="1" applyFill="1" applyBorder="1" applyAlignment="1">
      <alignment horizontal="center" vertical="center"/>
    </xf>
    <xf numFmtId="0" fontId="65" fillId="40" borderId="339" xfId="45" applyFont="1" applyFill="1" applyBorder="1" applyAlignment="1">
      <alignment horizontal="center" vertical="center"/>
    </xf>
    <xf numFmtId="0" fontId="65" fillId="40" borderId="119" xfId="45" applyFont="1" applyFill="1" applyBorder="1" applyAlignment="1">
      <alignment horizontal="center" vertical="center" wrapText="1"/>
    </xf>
    <xf numFmtId="0" fontId="27" fillId="40" borderId="119" xfId="45" applyFill="1" applyBorder="1" applyAlignment="1">
      <alignment wrapText="1"/>
    </xf>
    <xf numFmtId="0" fontId="27" fillId="40" borderId="120" xfId="45" applyFill="1" applyBorder="1" applyAlignment="1">
      <alignment wrapText="1"/>
    </xf>
    <xf numFmtId="196" fontId="65" fillId="41" borderId="256" xfId="45" applyNumberFormat="1" applyFont="1" applyFill="1" applyBorder="1" applyAlignment="1">
      <alignment horizontal="center" vertical="center"/>
    </xf>
    <xf numFmtId="196" fontId="65" fillId="40" borderId="32" xfId="45" applyNumberFormat="1" applyFont="1" applyFill="1" applyBorder="1" applyAlignment="1">
      <alignment horizontal="center" vertical="center"/>
    </xf>
    <xf numFmtId="0" fontId="64" fillId="40" borderId="345" xfId="45" applyFont="1" applyFill="1" applyBorder="1" applyAlignment="1">
      <alignment vertical="center"/>
    </xf>
    <xf numFmtId="0" fontId="64" fillId="40" borderId="258" xfId="45" applyFont="1" applyFill="1" applyBorder="1" applyAlignment="1">
      <alignment vertical="center"/>
    </xf>
    <xf numFmtId="196" fontId="65" fillId="41" borderId="359" xfId="45" applyNumberFormat="1" applyFont="1" applyFill="1" applyBorder="1" applyAlignment="1">
      <alignment horizontal="center" vertical="center"/>
    </xf>
    <xf numFmtId="196" fontId="65" fillId="41" borderId="328" xfId="45" applyNumberFormat="1" applyFont="1" applyFill="1" applyBorder="1" applyAlignment="1">
      <alignment horizontal="center" vertical="center"/>
    </xf>
    <xf numFmtId="196" fontId="65" fillId="41" borderId="329" xfId="45" applyNumberFormat="1" applyFont="1" applyFill="1" applyBorder="1" applyAlignment="1">
      <alignment horizontal="center" vertical="center"/>
    </xf>
    <xf numFmtId="0" fontId="65" fillId="40" borderId="345" xfId="45" applyFont="1" applyFill="1" applyBorder="1" applyAlignment="1">
      <alignment horizontal="left" vertical="center" wrapText="1"/>
    </xf>
    <xf numFmtId="0" fontId="65" fillId="40" borderId="258" xfId="45" applyFont="1" applyFill="1" applyBorder="1" applyAlignment="1">
      <alignment horizontal="left" vertical="center" wrapText="1"/>
    </xf>
    <xf numFmtId="0" fontId="65" fillId="40" borderId="350" xfId="45" applyFont="1" applyFill="1" applyBorder="1" applyAlignment="1">
      <alignment horizontal="left" vertical="center" wrapText="1"/>
    </xf>
    <xf numFmtId="0" fontId="65" fillId="41" borderId="357" xfId="45" applyFont="1" applyFill="1" applyBorder="1" applyAlignment="1">
      <alignment horizontal="center" vertical="center"/>
    </xf>
    <xf numFmtId="0" fontId="65" fillId="41" borderId="352" xfId="45" applyFont="1" applyFill="1" applyBorder="1" applyAlignment="1">
      <alignment horizontal="center" vertical="center"/>
    </xf>
    <xf numFmtId="0" fontId="65" fillId="41" borderId="353" xfId="45" applyFont="1" applyFill="1" applyBorder="1" applyAlignment="1">
      <alignment horizontal="center" vertical="center"/>
    </xf>
    <xf numFmtId="0" fontId="64" fillId="40" borderId="351" xfId="45" applyFont="1" applyFill="1" applyBorder="1" applyAlignment="1">
      <alignment horizontal="left" vertical="center" wrapText="1" shrinkToFit="1"/>
    </xf>
    <xf numFmtId="0" fontId="64" fillId="40" borderId="352" xfId="45" applyFont="1" applyFill="1" applyBorder="1" applyAlignment="1">
      <alignment horizontal="left" vertical="center" wrapText="1" shrinkToFit="1"/>
    </xf>
    <xf numFmtId="0" fontId="64" fillId="40" borderId="358" xfId="45" applyFont="1" applyFill="1" applyBorder="1" applyAlignment="1">
      <alignment horizontal="left" vertical="center" wrapText="1" shrinkToFit="1"/>
    </xf>
    <xf numFmtId="0" fontId="65" fillId="40" borderId="76" xfId="45" applyFont="1" applyFill="1" applyBorder="1" applyAlignment="1">
      <alignment horizontal="center" vertical="center"/>
    </xf>
    <xf numFmtId="0" fontId="21" fillId="0" borderId="0" xfId="59" applyFont="1" applyFill="1" applyBorder="1" applyAlignment="1">
      <alignment horizontal="center" vertical="center"/>
    </xf>
    <xf numFmtId="0" fontId="21" fillId="0" borderId="262" xfId="59" applyFont="1" applyFill="1" applyBorder="1" applyAlignment="1">
      <alignment horizontal="center" vertical="center"/>
    </xf>
    <xf numFmtId="0" fontId="21" fillId="0" borderId="13" xfId="59" applyFont="1" applyFill="1" applyBorder="1" applyAlignment="1">
      <alignment horizontal="center" vertical="center"/>
    </xf>
    <xf numFmtId="0" fontId="21" fillId="0" borderId="261" xfId="59" applyFont="1" applyFill="1" applyBorder="1" applyAlignment="1">
      <alignment horizontal="center" vertical="center"/>
    </xf>
    <xf numFmtId="0" fontId="21" fillId="0" borderId="14" xfId="59" applyFont="1" applyFill="1" applyBorder="1" applyAlignment="1">
      <alignment horizontal="center" vertical="center"/>
    </xf>
    <xf numFmtId="0" fontId="21" fillId="0" borderId="255" xfId="59" applyFont="1" applyFill="1" applyBorder="1" applyAlignment="1">
      <alignment horizontal="center" vertical="center"/>
    </xf>
    <xf numFmtId="0" fontId="21" fillId="0" borderId="31" xfId="59" applyFont="1" applyFill="1" applyBorder="1" applyAlignment="1">
      <alignment horizontal="center" vertical="center"/>
    </xf>
    <xf numFmtId="0" fontId="21" fillId="0" borderId="274" xfId="0" applyFont="1" applyFill="1" applyBorder="1" applyAlignment="1">
      <alignment horizontal="center" vertical="center"/>
    </xf>
    <xf numFmtId="0" fontId="21" fillId="0" borderId="201" xfId="0" applyFont="1" applyFill="1" applyBorder="1" applyAlignment="1">
      <alignment horizontal="center" vertical="center"/>
    </xf>
    <xf numFmtId="0" fontId="21" fillId="0" borderId="260" xfId="59" applyFont="1" applyFill="1" applyBorder="1" applyAlignment="1">
      <alignment horizontal="distributed" vertical="center"/>
    </xf>
    <xf numFmtId="0" fontId="21" fillId="0" borderId="30" xfId="59" applyFont="1" applyFill="1" applyBorder="1" applyAlignment="1">
      <alignment horizontal="distributed" vertical="center"/>
    </xf>
    <xf numFmtId="0" fontId="21" fillId="0" borderId="260" xfId="0" applyFont="1" applyFill="1" applyBorder="1" applyAlignment="1">
      <alignment horizontal="center" vertical="center"/>
    </xf>
    <xf numFmtId="0" fontId="21" fillId="0" borderId="30" xfId="0" applyFont="1" applyFill="1" applyBorder="1" applyAlignment="1">
      <alignment horizontal="center" vertical="center"/>
    </xf>
    <xf numFmtId="0" fontId="21" fillId="0" borderId="260" xfId="0" applyFont="1" applyFill="1" applyBorder="1" applyAlignment="1">
      <alignment horizontal="center" vertical="center" wrapText="1" shrinkToFit="1"/>
    </xf>
    <xf numFmtId="0" fontId="21" fillId="0" borderId="30" xfId="0" applyFont="1" applyFill="1" applyBorder="1" applyAlignment="1">
      <alignment horizontal="center" vertical="center" shrinkToFit="1"/>
    </xf>
    <xf numFmtId="0" fontId="21" fillId="24" borderId="257" xfId="59" applyFont="1" applyFill="1" applyBorder="1" applyAlignment="1">
      <alignment horizontal="left" vertical="center"/>
    </xf>
    <xf numFmtId="0" fontId="21" fillId="24" borderId="256" xfId="59" applyFont="1" applyFill="1" applyBorder="1" applyAlignment="1">
      <alignment horizontal="left" vertical="center"/>
    </xf>
    <xf numFmtId="0" fontId="21" fillId="24" borderId="276" xfId="59" applyFont="1" applyFill="1" applyBorder="1" applyAlignment="1">
      <alignment horizontal="left" vertical="center"/>
    </xf>
    <xf numFmtId="0" fontId="21" fillId="24" borderId="275" xfId="59" applyFont="1" applyFill="1" applyBorder="1" applyAlignment="1">
      <alignment horizontal="left" vertical="center"/>
    </xf>
    <xf numFmtId="0" fontId="21" fillId="0" borderId="13" xfId="59" applyFont="1" applyFill="1" applyBorder="1" applyAlignment="1">
      <alignment horizontal="distributed" vertical="center" shrinkToFit="1"/>
    </xf>
    <xf numFmtId="0" fontId="17" fillId="0" borderId="14" xfId="59" applyFont="1" applyFill="1" applyBorder="1" applyAlignment="1">
      <alignment horizontal="distributed" vertical="center" shrinkToFit="1"/>
    </xf>
    <xf numFmtId="0" fontId="17" fillId="0" borderId="155" xfId="59" applyFont="1" applyFill="1" applyBorder="1" applyAlignment="1">
      <alignment horizontal="distributed" vertical="center"/>
    </xf>
    <xf numFmtId="0" fontId="21" fillId="0" borderId="29" xfId="59" applyFont="1" applyFill="1" applyBorder="1" applyAlignment="1">
      <alignment horizontal="center" vertical="center"/>
    </xf>
    <xf numFmtId="0" fontId="17" fillId="0" borderId="30" xfId="59" applyFont="1" applyFill="1" applyBorder="1" applyAlignment="1">
      <alignment horizontal="center" vertical="center"/>
    </xf>
    <xf numFmtId="0" fontId="21" fillId="0" borderId="254" xfId="59" applyFont="1" applyFill="1" applyBorder="1" applyAlignment="1">
      <alignment horizontal="center" vertical="center" textRotation="255"/>
    </xf>
    <xf numFmtId="0" fontId="21" fillId="0" borderId="11" xfId="59" applyFont="1" applyFill="1" applyBorder="1" applyAlignment="1">
      <alignment horizontal="center" vertical="center"/>
    </xf>
    <xf numFmtId="176" fontId="21" fillId="0" borderId="261" xfId="59" applyNumberFormat="1" applyFont="1" applyFill="1" applyBorder="1" applyAlignment="1">
      <alignment vertical="center" shrinkToFit="1"/>
    </xf>
    <xf numFmtId="0" fontId="0" fillId="0" borderId="12" xfId="0" applyBorder="1" applyAlignment="1">
      <alignment vertical="center" shrinkToFit="1"/>
    </xf>
    <xf numFmtId="0" fontId="0" fillId="0" borderId="14" xfId="0" applyBorder="1" applyAlignment="1">
      <alignment vertical="center" shrinkToFit="1"/>
    </xf>
    <xf numFmtId="0" fontId="88" fillId="0" borderId="260" xfId="59" applyFont="1" applyFill="1" applyBorder="1" applyAlignment="1">
      <alignment horizontal="distributed" vertical="center"/>
    </xf>
    <xf numFmtId="0" fontId="88" fillId="0" borderId="30" xfId="59" applyFont="1" applyFill="1" applyBorder="1" applyAlignment="1">
      <alignment horizontal="distributed" vertical="center"/>
    </xf>
    <xf numFmtId="0" fontId="104" fillId="0" borderId="260" xfId="59" applyFont="1" applyFill="1" applyBorder="1" applyAlignment="1">
      <alignment horizontal="distributed" vertical="center"/>
    </xf>
    <xf numFmtId="0" fontId="104" fillId="0" borderId="30" xfId="59" applyFont="1" applyFill="1" applyBorder="1" applyAlignment="1">
      <alignment horizontal="distributed" vertical="center"/>
    </xf>
    <xf numFmtId="0" fontId="21" fillId="0" borderId="271" xfId="59" applyFont="1" applyFill="1" applyBorder="1" applyAlignment="1">
      <alignment horizontal="center" vertical="center"/>
    </xf>
    <xf numFmtId="0" fontId="21" fillId="0" borderId="256" xfId="59" applyFont="1" applyFill="1" applyBorder="1" applyAlignment="1">
      <alignment horizontal="center" vertical="center"/>
    </xf>
    <xf numFmtId="0" fontId="21" fillId="0" borderId="260" xfId="59" applyFont="1" applyFill="1" applyBorder="1" applyAlignment="1">
      <alignment horizontal="center" vertical="center"/>
    </xf>
    <xf numFmtId="0" fontId="17" fillId="0" borderId="13" xfId="59" applyFont="1" applyFill="1" applyBorder="1" applyAlignment="1">
      <alignment horizontal="center" vertical="center"/>
    </xf>
    <xf numFmtId="0" fontId="17" fillId="0" borderId="14" xfId="59" applyFont="1" applyFill="1" applyBorder="1" applyAlignment="1">
      <alignment horizontal="center" vertical="center"/>
    </xf>
    <xf numFmtId="0" fontId="104" fillId="24" borderId="257" xfId="59" applyFont="1" applyFill="1" applyBorder="1" applyAlignment="1">
      <alignment horizontal="left" vertical="center"/>
    </xf>
    <xf numFmtId="0" fontId="104" fillId="24" borderId="256" xfId="59" applyFont="1" applyFill="1" applyBorder="1" applyAlignment="1">
      <alignment horizontal="left" vertical="center"/>
    </xf>
    <xf numFmtId="0" fontId="50" fillId="0" borderId="0" xfId="59" applyFont="1" applyFill="1" applyAlignment="1">
      <alignment horizontal="center" vertical="center"/>
    </xf>
    <xf numFmtId="0" fontId="21" fillId="0" borderId="31" xfId="59" applyFont="1" applyFill="1" applyBorder="1" applyAlignment="1">
      <alignment vertical="center"/>
    </xf>
    <xf numFmtId="0" fontId="21" fillId="0" borderId="257" xfId="59" applyFont="1" applyFill="1" applyBorder="1" applyAlignment="1">
      <alignment horizontal="center" vertical="center" justifyLastLine="1"/>
    </xf>
    <xf numFmtId="0" fontId="21" fillId="0" borderId="256" xfId="59" applyFont="1" applyFill="1" applyBorder="1" applyAlignment="1">
      <alignment horizontal="center" vertical="center" justifyLastLine="1"/>
    </xf>
    <xf numFmtId="0" fontId="21" fillId="0" borderId="258" xfId="59" applyFont="1" applyFill="1" applyBorder="1" applyAlignment="1">
      <alignment horizontal="center" vertical="center" justifyLastLine="1"/>
    </xf>
    <xf numFmtId="0" fontId="17" fillId="0" borderId="29" xfId="59" applyFont="1" applyFill="1" applyBorder="1" applyAlignment="1">
      <alignment horizontal="center"/>
    </xf>
    <xf numFmtId="0" fontId="17" fillId="0" borderId="30" xfId="59" applyFont="1" applyFill="1" applyBorder="1" applyAlignment="1">
      <alignment horizontal="center"/>
    </xf>
    <xf numFmtId="176" fontId="56" fillId="0" borderId="0" xfId="48" applyNumberFormat="1" applyFont="1" applyFill="1" applyAlignment="1">
      <alignment horizontal="center" vertical="center"/>
    </xf>
    <xf numFmtId="0" fontId="17" fillId="0" borderId="31" xfId="48" applyNumberFormat="1" applyFont="1" applyFill="1" applyBorder="1" applyAlignment="1">
      <alignment vertical="center"/>
    </xf>
    <xf numFmtId="176" fontId="1" fillId="0" borderId="32" xfId="48" applyNumberFormat="1" applyFont="1" applyBorder="1" applyAlignment="1">
      <alignment horizontal="distributed"/>
    </xf>
    <xf numFmtId="176" fontId="1" fillId="0" borderId="33" xfId="48" applyNumberFormat="1" applyFont="1" applyBorder="1" applyAlignment="1">
      <alignment horizontal="distributed"/>
    </xf>
    <xf numFmtId="176" fontId="1" fillId="0" borderId="34" xfId="48" applyNumberFormat="1" applyFont="1" applyBorder="1" applyAlignment="1">
      <alignment horizontal="distributed"/>
    </xf>
    <xf numFmtId="176" fontId="1" fillId="0" borderId="101" xfId="48" applyNumberFormat="1" applyFont="1" applyBorder="1" applyAlignment="1">
      <alignment horizontal="distributed" vertical="center" wrapText="1"/>
    </xf>
    <xf numFmtId="0" fontId="0" fillId="0" borderId="111" xfId="0" applyBorder="1" applyAlignment="1">
      <alignment horizontal="distributed" vertical="center" wrapText="1"/>
    </xf>
    <xf numFmtId="176" fontId="0" fillId="0" borderId="10" xfId="48" applyNumberFormat="1"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176" fontId="0" fillId="0" borderId="27" xfId="48" applyNumberFormat="1" applyFont="1" applyBorder="1" applyAlignment="1">
      <alignment horizontal="center" vertical="center" wrapText="1"/>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1" fillId="0" borderId="17" xfId="48" applyNumberFormat="1" applyBorder="1" applyAlignment="1">
      <alignment horizontal="right" vertical="center"/>
    </xf>
    <xf numFmtId="176" fontId="1" fillId="0" borderId="18" xfId="48" applyNumberFormat="1" applyBorder="1" applyAlignment="1">
      <alignment horizontal="right" vertical="center"/>
    </xf>
    <xf numFmtId="0" fontId="20" fillId="0" borderId="260" xfId="46" applyFont="1" applyFill="1" applyBorder="1" applyAlignment="1" applyProtection="1">
      <alignment horizontal="center" vertical="center" wrapText="1"/>
    </xf>
    <xf numFmtId="0" fontId="20" fillId="0" borderId="29" xfId="46" applyFont="1" applyFill="1" applyBorder="1" applyAlignment="1" applyProtection="1">
      <alignment horizontal="center" vertical="center" wrapText="1"/>
    </xf>
    <xf numFmtId="0" fontId="20" fillId="0" borderId="30" xfId="46" applyFont="1" applyFill="1" applyBorder="1" applyAlignment="1" applyProtection="1">
      <alignment horizontal="center" vertical="center" wrapText="1"/>
    </xf>
    <xf numFmtId="0" fontId="20" fillId="0" borderId="257" xfId="46" applyFont="1" applyFill="1" applyBorder="1" applyAlignment="1" applyProtection="1">
      <alignment horizontal="center" vertical="center" wrapText="1"/>
    </xf>
    <xf numFmtId="0" fontId="20" fillId="0" borderId="258" xfId="46" applyFont="1" applyFill="1" applyBorder="1" applyAlignment="1" applyProtection="1">
      <alignment horizontal="center" vertical="center" wrapText="1"/>
    </xf>
    <xf numFmtId="0" fontId="17" fillId="0" borderId="269" xfId="46" applyFill="1" applyBorder="1" applyAlignment="1" applyProtection="1">
      <alignment horizontal="center" vertical="center" wrapText="1"/>
    </xf>
    <xf numFmtId="0" fontId="20" fillId="0" borderId="256" xfId="46" applyFont="1" applyFill="1" applyBorder="1" applyAlignment="1" applyProtection="1">
      <alignment horizontal="center" vertical="center" wrapText="1"/>
    </xf>
    <xf numFmtId="0" fontId="20" fillId="0" borderId="272" xfId="46" applyFont="1" applyFill="1" applyBorder="1" applyAlignment="1" applyProtection="1">
      <alignment horizontal="center" wrapText="1"/>
    </xf>
    <xf numFmtId="0" fontId="20" fillId="0" borderId="262" xfId="46" applyFont="1" applyFill="1" applyBorder="1" applyAlignment="1" applyProtection="1">
      <alignment horizontal="center" vertical="center" wrapText="1"/>
    </xf>
    <xf numFmtId="0" fontId="20" fillId="0" borderId="11" xfId="46" applyFont="1" applyFill="1" applyBorder="1" applyAlignment="1" applyProtection="1">
      <alignment horizontal="center" vertical="center" wrapText="1"/>
    </xf>
    <xf numFmtId="0" fontId="20" fillId="0" borderId="13" xfId="46" applyFont="1" applyFill="1" applyBorder="1" applyAlignment="1" applyProtection="1">
      <alignment horizontal="center" vertical="center" wrapText="1"/>
    </xf>
    <xf numFmtId="0" fontId="24" fillId="0" borderId="257" xfId="46" applyFont="1" applyFill="1" applyBorder="1" applyAlignment="1" applyProtection="1">
      <alignment horizontal="center" vertical="center"/>
    </xf>
    <xf numFmtId="0" fontId="24" fillId="0" borderId="256" xfId="46" applyFont="1" applyFill="1" applyBorder="1" applyAlignment="1" applyProtection="1">
      <alignment horizontal="center" vertical="center"/>
    </xf>
    <xf numFmtId="0" fontId="89" fillId="0" borderId="0" xfId="46" applyFont="1" applyFill="1" applyAlignment="1" applyProtection="1">
      <alignment horizontal="right" shrinkToFit="1"/>
    </xf>
    <xf numFmtId="38" fontId="51" fillId="0" borderId="0" xfId="46" applyNumberFormat="1" applyFont="1" applyFill="1" applyAlignment="1" applyProtection="1">
      <alignment horizontal="right" shrinkToFit="1"/>
    </xf>
    <xf numFmtId="0" fontId="51" fillId="0" borderId="0" xfId="46" applyFont="1" applyFill="1" applyAlignment="1">
      <alignment horizontal="right" shrinkToFit="1"/>
    </xf>
    <xf numFmtId="186" fontId="51" fillId="0" borderId="0" xfId="46" applyNumberFormat="1" applyFont="1" applyFill="1" applyAlignment="1" applyProtection="1">
      <alignment horizontal="center" shrinkToFit="1"/>
    </xf>
    <xf numFmtId="186" fontId="51" fillId="0" borderId="0" xfId="46" applyNumberFormat="1" applyFont="1" applyFill="1" applyAlignment="1">
      <alignment shrinkToFit="1"/>
    </xf>
    <xf numFmtId="0" fontId="52" fillId="0" borderId="257" xfId="46" applyFont="1" applyFill="1" applyBorder="1" applyAlignment="1" applyProtection="1">
      <alignment horizontal="center" vertical="center"/>
    </xf>
    <xf numFmtId="0" fontId="52" fillId="0" borderId="258" xfId="46" applyFont="1" applyFill="1" applyBorder="1" applyAlignment="1" applyProtection="1">
      <alignment horizontal="center" vertical="center"/>
    </xf>
    <xf numFmtId="0" fontId="52" fillId="0" borderId="256" xfId="46" applyFont="1" applyFill="1" applyBorder="1" applyAlignment="1" applyProtection="1">
      <alignment horizontal="center" vertical="center"/>
    </xf>
    <xf numFmtId="0" fontId="17" fillId="0" borderId="0" xfId="46" applyFill="1" applyBorder="1" applyAlignment="1" applyProtection="1">
      <alignment vertical="center"/>
    </xf>
    <xf numFmtId="0" fontId="61" fillId="0" borderId="11" xfId="46" applyFont="1" applyFill="1" applyBorder="1" applyAlignment="1" applyProtection="1">
      <alignment horizontal="center" vertical="center" wrapText="1"/>
    </xf>
    <xf numFmtId="0" fontId="61" fillId="0" borderId="13" xfId="46" applyFont="1" applyFill="1" applyBorder="1" applyAlignment="1" applyProtection="1">
      <alignment horizontal="center" vertical="center" wrapText="1"/>
    </xf>
    <xf numFmtId="0" fontId="22" fillId="0" borderId="188" xfId="46" applyFont="1" applyFill="1" applyBorder="1" applyAlignment="1" applyProtection="1">
      <alignment horizontal="center" vertical="center" wrapText="1"/>
    </xf>
    <xf numFmtId="0" fontId="22" fillId="0" borderId="29" xfId="46" applyFont="1" applyFill="1" applyBorder="1" applyAlignment="1" applyProtection="1">
      <alignment horizontal="center" vertical="center" wrapText="1"/>
    </xf>
    <xf numFmtId="0" fontId="17" fillId="0" borderId="30" xfId="46" applyFill="1" applyBorder="1" applyAlignment="1" applyProtection="1">
      <alignment horizontal="center" vertical="center" wrapText="1"/>
    </xf>
    <xf numFmtId="0" fontId="20" fillId="0" borderId="0" xfId="46" applyFont="1" applyFill="1" applyBorder="1" applyAlignment="1" applyProtection="1">
      <alignment vertical="center" wrapText="1"/>
    </xf>
    <xf numFmtId="0" fontId="20" fillId="0" borderId="31" xfId="46" applyFont="1" applyFill="1" applyBorder="1" applyAlignment="1" applyProtection="1">
      <alignment vertical="center" wrapText="1"/>
    </xf>
    <xf numFmtId="0" fontId="17" fillId="0" borderId="31" xfId="46" applyFill="1" applyBorder="1" applyAlignment="1" applyProtection="1">
      <alignment vertical="center"/>
    </xf>
    <xf numFmtId="38" fontId="17" fillId="33" borderId="262" xfId="36" applyFont="1" applyFill="1" applyBorder="1" applyAlignment="1" applyProtection="1">
      <alignment vertical="center"/>
      <protection locked="0"/>
    </xf>
    <xf numFmtId="38" fontId="17" fillId="33" borderId="261" xfId="36" applyFont="1" applyFill="1" applyBorder="1" applyAlignment="1" applyProtection="1">
      <alignment vertical="center"/>
      <protection locked="0"/>
    </xf>
    <xf numFmtId="0" fontId="17" fillId="0" borderId="317" xfId="46" applyFill="1" applyBorder="1" applyAlignment="1">
      <alignment vertical="center" wrapText="1"/>
    </xf>
    <xf numFmtId="0" fontId="17" fillId="0" borderId="11" xfId="46" applyFill="1" applyBorder="1" applyAlignment="1">
      <alignment vertical="center" wrapText="1"/>
    </xf>
    <xf numFmtId="0" fontId="17" fillId="0" borderId="92" xfId="46" applyFill="1" applyBorder="1" applyAlignment="1">
      <alignment vertical="center" wrapText="1"/>
    </xf>
    <xf numFmtId="0" fontId="17" fillId="0" borderId="13" xfId="46" applyFill="1" applyBorder="1" applyAlignment="1">
      <alignment vertical="center" wrapText="1"/>
    </xf>
    <xf numFmtId="0" fontId="17" fillId="0" borderId="97" xfId="46" applyFill="1" applyBorder="1" applyAlignment="1">
      <alignment vertical="center" wrapText="1"/>
    </xf>
    <xf numFmtId="0" fontId="60" fillId="0" borderId="261" xfId="46" applyFont="1" applyFill="1" applyBorder="1" applyAlignment="1" applyProtection="1">
      <alignment horizontal="center" vertical="center" wrapText="1"/>
      <protection locked="0"/>
    </xf>
    <xf numFmtId="0" fontId="60" fillId="0" borderId="12" xfId="46" applyFont="1" applyFill="1" applyBorder="1" applyAlignment="1" applyProtection="1">
      <alignment horizontal="center" vertical="center" wrapText="1"/>
      <protection locked="0"/>
    </xf>
    <xf numFmtId="0" fontId="60" fillId="0" borderId="14" xfId="46" applyFont="1" applyFill="1" applyBorder="1" applyAlignment="1" applyProtection="1">
      <alignment horizontal="center" vertical="center" wrapText="1"/>
      <protection locked="0"/>
    </xf>
    <xf numFmtId="0" fontId="60" fillId="0" borderId="260" xfId="46" applyFont="1" applyFill="1" applyBorder="1" applyAlignment="1" applyProtection="1">
      <alignment horizontal="center" vertical="center" wrapText="1"/>
      <protection locked="0"/>
    </xf>
    <xf numFmtId="0" fontId="60" fillId="0" borderId="29" xfId="46" applyFont="1" applyFill="1" applyBorder="1" applyAlignment="1" applyProtection="1">
      <alignment horizontal="center" vertical="center" wrapText="1"/>
      <protection locked="0"/>
    </xf>
    <xf numFmtId="0" fontId="60" fillId="0" borderId="30" xfId="46" applyFont="1" applyFill="1" applyBorder="1" applyAlignment="1" applyProtection="1">
      <alignment horizontal="center" vertical="center" wrapText="1"/>
      <protection locked="0"/>
    </xf>
    <xf numFmtId="38" fontId="22" fillId="0" borderId="262" xfId="36" applyFont="1" applyFill="1" applyBorder="1" applyAlignment="1" applyProtection="1">
      <alignment horizontal="center" wrapText="1"/>
    </xf>
    <xf numFmtId="0" fontId="17" fillId="0" borderId="317" xfId="46" applyFill="1" applyBorder="1" applyAlignment="1">
      <alignment wrapText="1"/>
    </xf>
    <xf numFmtId="0" fontId="17" fillId="0" borderId="11" xfId="46" applyFill="1" applyBorder="1" applyAlignment="1">
      <alignment wrapText="1"/>
    </xf>
    <xf numFmtId="0" fontId="17" fillId="0" borderId="92" xfId="46" applyFill="1" applyBorder="1" applyAlignment="1">
      <alignment wrapText="1"/>
    </xf>
    <xf numFmtId="38" fontId="66" fillId="0" borderId="189" xfId="36" applyFont="1" applyFill="1" applyBorder="1" applyAlignment="1" applyProtection="1">
      <alignment vertical="center"/>
    </xf>
    <xf numFmtId="38" fontId="66" fillId="0" borderId="190" xfId="36" applyFont="1" applyFill="1" applyBorder="1" applyAlignment="1" applyProtection="1">
      <alignment vertical="center"/>
    </xf>
    <xf numFmtId="38" fontId="17" fillId="33" borderId="13" xfId="36" applyFont="1" applyFill="1" applyBorder="1" applyAlignment="1" applyProtection="1">
      <alignment vertical="center"/>
      <protection locked="0"/>
    </xf>
    <xf numFmtId="38" fontId="17" fillId="33" borderId="14" xfId="36" applyFont="1" applyFill="1" applyBorder="1" applyAlignment="1" applyProtection="1">
      <alignment vertical="center"/>
      <protection locked="0"/>
    </xf>
    <xf numFmtId="38" fontId="17" fillId="33" borderId="257" xfId="36" applyFont="1" applyFill="1" applyBorder="1" applyAlignment="1" applyProtection="1">
      <alignment vertical="center"/>
      <protection locked="0"/>
    </xf>
    <xf numFmtId="38" fontId="17" fillId="33" borderId="256" xfId="36" applyFont="1" applyFill="1" applyBorder="1" applyAlignment="1" applyProtection="1">
      <alignment vertical="center"/>
      <protection locked="0"/>
    </xf>
    <xf numFmtId="38" fontId="17" fillId="33" borderId="257" xfId="36" applyFont="1" applyFill="1" applyBorder="1" applyAlignment="1" applyProtection="1">
      <alignment horizontal="right" vertical="center"/>
      <protection locked="0"/>
    </xf>
    <xf numFmtId="38" fontId="17" fillId="33" borderId="256" xfId="36" applyFont="1" applyFill="1" applyBorder="1" applyAlignment="1" applyProtection="1">
      <alignment horizontal="right" vertical="center"/>
      <protection locked="0"/>
    </xf>
    <xf numFmtId="187" fontId="17" fillId="24" borderId="254" xfId="46" applyNumberFormat="1" applyFill="1" applyBorder="1" applyAlignment="1" applyProtection="1">
      <alignment vertical="center"/>
      <protection locked="0"/>
    </xf>
    <xf numFmtId="0" fontId="22" fillId="0" borderId="0" xfId="46" applyFont="1" applyFill="1" applyAlignment="1" applyProtection="1">
      <alignment vertical="center" wrapText="1"/>
    </xf>
    <xf numFmtId="0" fontId="17" fillId="0" borderId="0" xfId="46" applyFill="1" applyAlignment="1">
      <alignment vertical="center" wrapText="1"/>
    </xf>
    <xf numFmtId="38" fontId="65" fillId="0" borderId="257" xfId="36" applyFont="1" applyFill="1" applyBorder="1" applyAlignment="1" applyProtection="1">
      <alignment horizontal="right" vertical="center" wrapText="1"/>
    </xf>
    <xf numFmtId="0" fontId="17" fillId="0" borderId="269" xfId="46" applyFill="1" applyBorder="1" applyAlignment="1">
      <alignment vertical="center" wrapText="1"/>
    </xf>
    <xf numFmtId="0" fontId="20" fillId="0" borderId="255" xfId="46" applyFont="1" applyFill="1" applyBorder="1" applyAlignment="1" applyProtection="1">
      <alignment horizontal="center" vertical="center" wrapText="1"/>
    </xf>
    <xf numFmtId="0" fontId="17" fillId="0" borderId="255" xfId="46" applyFill="1" applyBorder="1" applyAlignment="1" applyProtection="1">
      <alignment horizontal="center" vertical="center" wrapText="1"/>
    </xf>
    <xf numFmtId="0" fontId="17" fillId="0" borderId="261" xfId="46" applyFill="1" applyBorder="1" applyAlignment="1" applyProtection="1">
      <alignment horizontal="center" vertical="center" wrapText="1"/>
    </xf>
    <xf numFmtId="0" fontId="20" fillId="0" borderId="31" xfId="46" applyFont="1" applyFill="1" applyBorder="1" applyAlignment="1" applyProtection="1">
      <alignment horizontal="center" vertical="center" wrapText="1"/>
    </xf>
    <xf numFmtId="0" fontId="17" fillId="0" borderId="31" xfId="46" applyFill="1" applyBorder="1" applyAlignment="1" applyProtection="1">
      <alignment horizontal="center" vertical="center" wrapText="1"/>
    </xf>
    <xf numFmtId="0" fontId="17" fillId="0" borderId="14" xfId="46" applyFill="1" applyBorder="1" applyAlignment="1" applyProtection="1">
      <alignment horizontal="center" vertical="center" wrapText="1"/>
    </xf>
    <xf numFmtId="0" fontId="17" fillId="0" borderId="256" xfId="46" applyFill="1" applyBorder="1" applyAlignment="1" applyProtection="1">
      <alignment vertical="center" wrapText="1"/>
    </xf>
    <xf numFmtId="0" fontId="12" fillId="0" borderId="13"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12" fillId="0" borderId="27" xfId="0" applyFont="1" applyBorder="1" applyAlignment="1">
      <alignment horizontal="center" vertical="center" textRotation="255"/>
    </xf>
    <xf numFmtId="0" fontId="12" fillId="0" borderId="29" xfId="0" applyFont="1" applyBorder="1" applyAlignment="1">
      <alignment horizontal="center" vertical="center" textRotation="255"/>
    </xf>
    <xf numFmtId="0" fontId="12" fillId="0" borderId="30" xfId="0" applyFont="1" applyBorder="1" applyAlignment="1">
      <alignment horizontal="center" vertical="center" textRotation="255"/>
    </xf>
    <xf numFmtId="0" fontId="12" fillId="0" borderId="27"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30" xfId="0" applyFont="1" applyBorder="1" applyAlignment="1">
      <alignment horizontal="distributed" vertical="center" justifyLastLine="1"/>
    </xf>
    <xf numFmtId="0" fontId="12" fillId="0" borderId="196" xfId="0" applyFont="1" applyFill="1" applyBorder="1" applyAlignment="1" applyProtection="1">
      <alignment horizontal="center" vertical="center"/>
      <protection locked="0"/>
    </xf>
    <xf numFmtId="0" fontId="0" fillId="0" borderId="197" xfId="0" applyBorder="1">
      <alignment vertical="center"/>
    </xf>
    <xf numFmtId="0" fontId="0" fillId="0" borderId="198" xfId="0" applyBorder="1">
      <alignment vertical="center"/>
    </xf>
    <xf numFmtId="0" fontId="12" fillId="0" borderId="199" xfId="0" applyFont="1" applyBorder="1" applyAlignment="1">
      <alignment horizontal="center" vertical="center" wrapText="1" justifyLastLine="1"/>
    </xf>
    <xf numFmtId="0" fontId="12" fillId="0" borderId="200" xfId="0" applyFont="1" applyBorder="1" applyAlignment="1">
      <alignment horizontal="center" vertical="center" wrapText="1" justifyLastLine="1"/>
    </xf>
    <xf numFmtId="0" fontId="12" fillId="0" borderId="201" xfId="0" applyFont="1" applyBorder="1" applyAlignment="1">
      <alignment horizontal="center" vertical="center" wrapText="1" justifyLastLine="1"/>
    </xf>
    <xf numFmtId="0" fontId="12" fillId="0" borderId="28" xfId="0" applyFont="1" applyBorder="1" applyAlignment="1">
      <alignment horizontal="center" vertical="center"/>
    </xf>
    <xf numFmtId="0" fontId="12" fillId="0" borderId="18" xfId="0" applyFont="1" applyBorder="1" applyAlignment="1">
      <alignment horizontal="center" vertical="center"/>
    </xf>
    <xf numFmtId="0" fontId="12" fillId="25" borderId="27" xfId="0" applyFont="1" applyFill="1" applyBorder="1" applyAlignment="1">
      <alignment horizontal="center" vertical="center"/>
    </xf>
    <xf numFmtId="0" fontId="12" fillId="25" borderId="29" xfId="0" applyFont="1" applyFill="1" applyBorder="1" applyAlignment="1">
      <alignment horizontal="center" vertical="center"/>
    </xf>
    <xf numFmtId="0" fontId="12" fillId="25" borderId="30" xfId="0" applyFont="1" applyFill="1" applyBorder="1" applyAlignment="1">
      <alignment horizontal="center"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12" fillId="0" borderId="18" xfId="0" applyFont="1" applyBorder="1" applyAlignment="1">
      <alignment horizontal="distributed" vertical="center"/>
    </xf>
    <xf numFmtId="0" fontId="12" fillId="24" borderId="19" xfId="0" applyFont="1" applyFill="1" applyBorder="1" applyAlignment="1" applyProtection="1">
      <alignment vertical="center"/>
      <protection locked="0"/>
    </xf>
    <xf numFmtId="0" fontId="12" fillId="0" borderId="191" xfId="0" applyFont="1" applyBorder="1" applyAlignment="1">
      <alignment horizontal="distributed" vertical="center" justifyLastLine="1"/>
    </xf>
    <xf numFmtId="0" fontId="12" fillId="0" borderId="192" xfId="0" applyFont="1" applyBorder="1" applyAlignment="1">
      <alignment horizontal="distributed" vertical="center" justifyLastLine="1"/>
    </xf>
    <xf numFmtId="0" fontId="12" fillId="0" borderId="124" xfId="0" applyFont="1" applyBorder="1" applyAlignment="1">
      <alignment horizontal="distributed" vertical="center" justifyLastLine="1"/>
    </xf>
    <xf numFmtId="0" fontId="12" fillId="0" borderId="27" xfId="0" applyFont="1" applyBorder="1" applyAlignment="1">
      <alignment horizontal="center" vertical="center" justifyLastLine="1"/>
    </xf>
    <xf numFmtId="0" fontId="12" fillId="0" borderId="29" xfId="0" applyFont="1" applyBorder="1" applyAlignment="1">
      <alignment horizontal="center" vertical="center" justifyLastLine="1"/>
    </xf>
    <xf numFmtId="0" fontId="12" fillId="0" borderId="30" xfId="0" applyFont="1" applyBorder="1" applyAlignment="1">
      <alignment horizontal="center" vertical="center" justifyLastLine="1"/>
    </xf>
    <xf numFmtId="0" fontId="12" fillId="25" borderId="15" xfId="0" applyFont="1" applyFill="1" applyBorder="1" applyAlignment="1">
      <alignment horizontal="center" vertical="center"/>
    </xf>
    <xf numFmtId="0" fontId="12" fillId="25" borderId="12" xfId="0" applyFont="1" applyFill="1" applyBorder="1" applyAlignment="1">
      <alignment horizontal="center" vertical="center"/>
    </xf>
    <xf numFmtId="0" fontId="12" fillId="25" borderId="14" xfId="0" applyFont="1" applyFill="1" applyBorder="1" applyAlignment="1">
      <alignment horizontal="center" vertical="center"/>
    </xf>
    <xf numFmtId="0" fontId="12" fillId="0" borderId="193" xfId="0" applyFont="1" applyBorder="1" applyAlignment="1">
      <alignment horizontal="center" vertical="center" justifyLastLine="1"/>
    </xf>
    <xf numFmtId="0" fontId="12" fillId="0" borderId="194" xfId="0" applyFont="1" applyBorder="1" applyAlignment="1">
      <alignment horizontal="center" vertical="center" justifyLastLine="1"/>
    </xf>
    <xf numFmtId="0" fontId="12" fillId="0" borderId="195" xfId="0" applyFont="1" applyBorder="1" applyAlignment="1">
      <alignment horizontal="center" vertical="center" justifyLastLine="1"/>
    </xf>
    <xf numFmtId="0" fontId="12" fillId="0" borderId="17" xfId="0" applyFont="1" applyBorder="1" applyAlignment="1">
      <alignment horizontal="center" vertical="center"/>
    </xf>
    <xf numFmtId="0" fontId="12" fillId="24" borderId="10" xfId="0" applyFont="1" applyFill="1" applyBorder="1" applyAlignment="1" applyProtection="1">
      <alignment horizontal="center" vertical="center"/>
      <protection locked="0"/>
    </xf>
    <xf numFmtId="0" fontId="12" fillId="24" borderId="16" xfId="0" applyFont="1" applyFill="1" applyBorder="1" applyAlignment="1" applyProtection="1">
      <alignment horizontal="center" vertical="center"/>
      <protection locked="0"/>
    </xf>
    <xf numFmtId="0" fontId="12" fillId="24" borderId="17" xfId="0" applyFont="1" applyFill="1" applyBorder="1" applyAlignment="1" applyProtection="1">
      <alignment horizontal="center" vertical="center"/>
      <protection locked="0"/>
    </xf>
    <xf numFmtId="0" fontId="12" fillId="24" borderId="18" xfId="0" applyFont="1" applyFill="1" applyBorder="1" applyAlignment="1" applyProtection="1">
      <alignment horizontal="center" vertical="center"/>
      <protection locked="0"/>
    </xf>
    <xf numFmtId="176" fontId="14" fillId="0" borderId="202" xfId="52" applyNumberFormat="1" applyFont="1" applyBorder="1" applyAlignment="1">
      <alignment horizontal="center" vertical="center" shrinkToFit="1"/>
    </xf>
    <xf numFmtId="176" fontId="14" fillId="0" borderId="219" xfId="52" applyNumberFormat="1" applyFont="1" applyBorder="1" applyAlignment="1">
      <alignment horizontal="center" vertical="center" shrinkToFit="1"/>
    </xf>
    <xf numFmtId="57" fontId="80" fillId="29" borderId="202" xfId="51" applyNumberFormat="1" applyFont="1" applyFill="1" applyBorder="1" applyAlignment="1" applyProtection="1">
      <alignment horizontal="center" vertical="center" shrinkToFit="1"/>
    </xf>
    <xf numFmtId="57" fontId="80" fillId="29" borderId="203" xfId="51" applyNumberFormat="1" applyFont="1" applyFill="1" applyBorder="1" applyAlignment="1" applyProtection="1">
      <alignment horizontal="center" vertical="center" shrinkToFit="1"/>
    </xf>
    <xf numFmtId="57" fontId="80" fillId="29" borderId="204" xfId="51" applyNumberFormat="1" applyFont="1" applyFill="1" applyBorder="1" applyAlignment="1" applyProtection="1">
      <alignment horizontal="center" vertical="center" shrinkToFit="1"/>
    </xf>
    <xf numFmtId="57" fontId="80" fillId="29" borderId="205" xfId="51" applyNumberFormat="1" applyFont="1" applyFill="1" applyBorder="1" applyAlignment="1" applyProtection="1">
      <alignment horizontal="center" vertical="center" shrinkToFit="1"/>
    </xf>
    <xf numFmtId="37" fontId="78" fillId="0" borderId="206" xfId="51" applyNumberFormat="1" applyFont="1" applyFill="1" applyBorder="1" applyAlignment="1" applyProtection="1">
      <alignment horizontal="center" vertical="center"/>
    </xf>
    <xf numFmtId="37" fontId="78" fillId="0" borderId="149" xfId="51" applyNumberFormat="1" applyFont="1" applyFill="1" applyBorder="1" applyAlignment="1" applyProtection="1">
      <alignment horizontal="center" vertical="center"/>
    </xf>
    <xf numFmtId="37" fontId="78" fillId="0" borderId="207" xfId="51" applyNumberFormat="1" applyFont="1" applyFill="1" applyBorder="1" applyAlignment="1" applyProtection="1">
      <alignment horizontal="center" vertical="center"/>
    </xf>
    <xf numFmtId="37" fontId="78" fillId="0" borderId="208" xfId="51" applyNumberFormat="1" applyFont="1" applyFill="1" applyBorder="1" applyAlignment="1" applyProtection="1">
      <alignment horizontal="center" vertical="center"/>
    </xf>
    <xf numFmtId="37" fontId="78" fillId="0" borderId="126" xfId="51" applyNumberFormat="1" applyFont="1" applyFill="1" applyBorder="1" applyAlignment="1" applyProtection="1">
      <alignment horizontal="center" vertical="center"/>
    </xf>
    <xf numFmtId="37" fontId="78" fillId="0" borderId="209" xfId="51" applyNumberFormat="1" applyFont="1" applyFill="1" applyBorder="1" applyAlignment="1" applyProtection="1">
      <alignment horizontal="center" vertical="center"/>
    </xf>
    <xf numFmtId="177" fontId="79" fillId="0" borderId="210" xfId="51" applyNumberFormat="1" applyFont="1" applyFill="1" applyBorder="1" applyAlignment="1" applyProtection="1">
      <alignment horizontal="right" vertical="center" shrinkToFit="1"/>
    </xf>
    <xf numFmtId="177" fontId="79" fillId="0" borderId="211" xfId="51" applyNumberFormat="1" applyFont="1" applyFill="1" applyBorder="1" applyAlignment="1" applyProtection="1">
      <alignment horizontal="right" vertical="center" shrinkToFit="1"/>
    </xf>
    <xf numFmtId="176" fontId="14" fillId="29" borderId="202" xfId="52" applyNumberFormat="1" applyFont="1" applyFill="1" applyBorder="1" applyAlignment="1">
      <alignment horizontal="center" vertical="center" shrinkToFit="1"/>
    </xf>
    <xf numFmtId="176" fontId="14" fillId="29" borderId="203" xfId="52" applyNumberFormat="1" applyFont="1" applyFill="1" applyBorder="1" applyAlignment="1">
      <alignment horizontal="center" vertical="center" shrinkToFit="1"/>
    </xf>
    <xf numFmtId="181" fontId="80" fillId="29" borderId="202" xfId="51" applyNumberFormat="1" applyFont="1" applyFill="1" applyBorder="1" applyAlignment="1" applyProtection="1">
      <alignment horizontal="center" vertical="center" shrinkToFit="1"/>
    </xf>
    <xf numFmtId="181" fontId="80" fillId="29" borderId="203" xfId="51" applyNumberFormat="1" applyFont="1" applyFill="1" applyBorder="1" applyAlignment="1" applyProtection="1">
      <alignment horizontal="center" vertical="center" shrinkToFit="1"/>
    </xf>
    <xf numFmtId="57" fontId="14" fillId="33" borderId="212" xfId="52" applyNumberFormat="1" applyFont="1" applyFill="1" applyBorder="1" applyAlignment="1">
      <alignment horizontal="center" vertical="center" shrinkToFit="1"/>
    </xf>
    <xf numFmtId="57" fontId="14" fillId="33" borderId="213" xfId="52" applyNumberFormat="1" applyFont="1" applyFill="1" applyBorder="1" applyAlignment="1">
      <alignment horizontal="center" vertical="center" shrinkToFit="1"/>
    </xf>
    <xf numFmtId="0" fontId="14" fillId="33" borderId="214" xfId="52" applyFont="1" applyFill="1" applyBorder="1" applyAlignment="1">
      <alignment horizontal="center" vertical="center" shrinkToFit="1"/>
    </xf>
    <xf numFmtId="0" fontId="14" fillId="33" borderId="215" xfId="52" applyFont="1" applyFill="1" applyBorder="1" applyAlignment="1">
      <alignment horizontal="center" vertical="center" shrinkToFit="1"/>
    </xf>
    <xf numFmtId="0" fontId="77" fillId="0" borderId="148" xfId="52" applyFont="1" applyBorder="1" applyAlignment="1">
      <alignment horizontal="center" vertical="center"/>
    </xf>
    <xf numFmtId="0" fontId="77" fillId="0" borderId="207" xfId="52" applyFont="1" applyBorder="1" applyAlignment="1">
      <alignment horizontal="center" vertical="center"/>
    </xf>
    <xf numFmtId="0" fontId="77" fillId="0" borderId="216" xfId="52" applyFont="1" applyBorder="1" applyAlignment="1">
      <alignment horizontal="center" vertical="center"/>
    </xf>
    <xf numFmtId="0" fontId="77" fillId="0" borderId="217" xfId="52" applyFont="1" applyBorder="1" applyAlignment="1">
      <alignment horizontal="center" vertical="center"/>
    </xf>
    <xf numFmtId="177" fontId="12" fillId="0" borderId="210" xfId="52" applyNumberFormat="1" applyFont="1" applyFill="1" applyBorder="1" applyAlignment="1">
      <alignment horizontal="right" vertical="center" shrinkToFit="1"/>
    </xf>
    <xf numFmtId="177" fontId="12" fillId="0" borderId="218" xfId="52" applyNumberFormat="1" applyFont="1" applyFill="1" applyBorder="1" applyAlignment="1">
      <alignment horizontal="right" vertical="center" shrinkToFit="1"/>
    </xf>
    <xf numFmtId="37" fontId="77" fillId="0" borderId="223" xfId="51" applyNumberFormat="1" applyFont="1" applyFill="1" applyBorder="1" applyAlignment="1" applyProtection="1">
      <alignment horizontal="center" vertical="center" textRotation="255"/>
    </xf>
    <xf numFmtId="0" fontId="1" fillId="0" borderId="224" xfId="57" applyFont="1" applyBorder="1" applyAlignment="1">
      <alignment horizontal="center" vertical="center"/>
    </xf>
    <xf numFmtId="0" fontId="1" fillId="0" borderId="225" xfId="57" applyFont="1" applyBorder="1" applyAlignment="1">
      <alignment horizontal="center" vertical="center"/>
    </xf>
    <xf numFmtId="185" fontId="14" fillId="33" borderId="220" xfId="52" applyNumberFormat="1" applyFont="1" applyFill="1" applyBorder="1" applyAlignment="1">
      <alignment horizontal="center" vertical="center" shrinkToFit="1"/>
    </xf>
    <xf numFmtId="57" fontId="14" fillId="33" borderId="220" xfId="52" applyNumberFormat="1" applyFont="1" applyFill="1" applyBorder="1" applyAlignment="1">
      <alignment horizontal="center" vertical="center" shrinkToFit="1"/>
    </xf>
    <xf numFmtId="0" fontId="14" fillId="33" borderId="221" xfId="52" applyFont="1" applyFill="1" applyBorder="1" applyAlignment="1">
      <alignment horizontal="center" vertical="center" shrinkToFit="1"/>
    </xf>
    <xf numFmtId="177" fontId="14" fillId="33" borderId="212" xfId="52" applyNumberFormat="1" applyFont="1" applyFill="1" applyBorder="1" applyAlignment="1">
      <alignment horizontal="right" vertical="center" shrinkToFit="1"/>
    </xf>
    <xf numFmtId="177" fontId="14" fillId="33" borderId="213" xfId="52" applyNumberFormat="1" applyFont="1" applyFill="1" applyBorder="1" applyAlignment="1">
      <alignment horizontal="right" vertical="center" shrinkToFit="1"/>
    </xf>
    <xf numFmtId="176" fontId="14" fillId="33" borderId="212" xfId="52" applyNumberFormat="1" applyFont="1" applyFill="1" applyBorder="1" applyAlignment="1">
      <alignment horizontal="center" vertical="center" shrinkToFit="1"/>
    </xf>
    <xf numFmtId="176" fontId="14" fillId="33" borderId="213" xfId="52" applyNumberFormat="1" applyFont="1" applyFill="1" applyBorder="1" applyAlignment="1">
      <alignment horizontal="center" vertical="center" shrinkToFit="1"/>
    </xf>
    <xf numFmtId="185" fontId="14" fillId="33" borderId="212" xfId="52" applyNumberFormat="1" applyFont="1" applyFill="1" applyBorder="1" applyAlignment="1">
      <alignment horizontal="center" vertical="center" shrinkToFit="1"/>
    </xf>
    <xf numFmtId="185" fontId="14" fillId="33" borderId="213" xfId="52" applyNumberFormat="1" applyFont="1" applyFill="1" applyBorder="1" applyAlignment="1">
      <alignment horizontal="center" vertical="center" shrinkToFit="1"/>
    </xf>
    <xf numFmtId="0" fontId="14" fillId="33" borderId="220" xfId="52" applyFont="1" applyFill="1" applyBorder="1" applyAlignment="1">
      <alignment horizontal="center" vertical="center" shrinkToFit="1"/>
    </xf>
    <xf numFmtId="177" fontId="14" fillId="33" borderId="220" xfId="52" applyNumberFormat="1" applyFont="1" applyFill="1" applyBorder="1" applyAlignment="1">
      <alignment horizontal="right" vertical="center" shrinkToFit="1"/>
    </xf>
    <xf numFmtId="176" fontId="14" fillId="33" borderId="220" xfId="52" applyNumberFormat="1" applyFont="1" applyFill="1" applyBorder="1" applyAlignment="1">
      <alignment horizontal="center" vertical="center" shrinkToFit="1"/>
    </xf>
    <xf numFmtId="0" fontId="14" fillId="33" borderId="212" xfId="52" applyFont="1" applyFill="1" applyBorder="1" applyAlignment="1">
      <alignment horizontal="center" vertical="center" shrinkToFit="1"/>
    </xf>
    <xf numFmtId="0" fontId="14" fillId="33" borderId="213" xfId="52" applyFont="1" applyFill="1" applyBorder="1" applyAlignment="1">
      <alignment horizontal="center" vertical="center" shrinkToFit="1"/>
    </xf>
    <xf numFmtId="176" fontId="14" fillId="33" borderId="210" xfId="52" applyNumberFormat="1" applyFont="1" applyFill="1" applyBorder="1" applyAlignment="1">
      <alignment horizontal="center" vertical="center" shrinkToFit="1"/>
    </xf>
    <xf numFmtId="185" fontId="14" fillId="33" borderId="210" xfId="52" applyNumberFormat="1" applyFont="1" applyFill="1" applyBorder="1" applyAlignment="1">
      <alignment horizontal="center" vertical="center" shrinkToFit="1"/>
    </xf>
    <xf numFmtId="57" fontId="14" fillId="33" borderId="210" xfId="52" applyNumberFormat="1" applyFont="1" applyFill="1" applyBorder="1" applyAlignment="1">
      <alignment horizontal="center" vertical="center" shrinkToFit="1"/>
    </xf>
    <xf numFmtId="0" fontId="14" fillId="33" borderId="222" xfId="52" applyFont="1" applyFill="1" applyBorder="1" applyAlignment="1">
      <alignment horizontal="center" vertical="center" shrinkToFit="1"/>
    </xf>
    <xf numFmtId="0" fontId="14" fillId="33" borderId="210" xfId="52" applyFont="1" applyFill="1" applyBorder="1" applyAlignment="1">
      <alignment horizontal="center" vertical="center" shrinkToFit="1"/>
    </xf>
    <xf numFmtId="177" fontId="14" fillId="33" borderId="210" xfId="52" applyNumberFormat="1" applyFont="1" applyFill="1" applyBorder="1" applyAlignment="1">
      <alignment horizontal="right" vertical="center" shrinkToFit="1"/>
    </xf>
    <xf numFmtId="0" fontId="77" fillId="0" borderId="223" xfId="57" applyFont="1" applyBorder="1" applyAlignment="1">
      <alignment horizontal="center" vertical="center" textRotation="255" shrinkToFit="1"/>
    </xf>
    <xf numFmtId="0" fontId="77" fillId="0" borderId="224" xfId="57" applyFont="1" applyBorder="1" applyAlignment="1">
      <alignment horizontal="center" vertical="center"/>
    </xf>
    <xf numFmtId="0" fontId="77" fillId="0" borderId="225" xfId="57" applyFont="1" applyBorder="1" applyAlignment="1">
      <alignment horizontal="center" vertical="center"/>
    </xf>
    <xf numFmtId="177" fontId="14" fillId="0" borderId="210" xfId="52" applyNumberFormat="1" applyFont="1" applyFill="1" applyBorder="1" applyAlignment="1">
      <alignment horizontal="right" vertical="center" shrinkToFit="1"/>
    </xf>
    <xf numFmtId="177" fontId="14" fillId="0" borderId="218" xfId="52" applyNumberFormat="1" applyFont="1" applyFill="1" applyBorder="1" applyAlignment="1">
      <alignment horizontal="right" vertical="center" shrinkToFit="1"/>
    </xf>
    <xf numFmtId="184" fontId="12" fillId="0" borderId="226" xfId="51" applyNumberFormat="1" applyFont="1" applyFill="1" applyBorder="1" applyAlignment="1" applyProtection="1">
      <alignment horizontal="center" vertical="center"/>
    </xf>
    <xf numFmtId="184" fontId="1" fillId="0" borderId="227" xfId="57" applyNumberFormat="1" applyFont="1" applyFill="1" applyBorder="1" applyAlignment="1">
      <alignment horizontal="center" vertical="center"/>
    </xf>
    <xf numFmtId="37" fontId="77" fillId="0" borderId="238" xfId="51" applyNumberFormat="1" applyFont="1" applyFill="1" applyBorder="1" applyAlignment="1" applyProtection="1">
      <alignment horizontal="center" vertical="center"/>
    </xf>
    <xf numFmtId="37" fontId="77" fillId="0" borderId="239" xfId="51" applyNumberFormat="1" applyFont="1" applyFill="1" applyBorder="1" applyAlignment="1" applyProtection="1">
      <alignment horizontal="center" vertical="center"/>
    </xf>
    <xf numFmtId="0" fontId="77" fillId="0" borderId="240" xfId="52" applyFont="1" applyFill="1" applyBorder="1" applyAlignment="1">
      <alignment vertical="center"/>
    </xf>
    <xf numFmtId="37" fontId="77" fillId="0" borderId="127" xfId="51" applyNumberFormat="1" applyFont="1" applyFill="1" applyBorder="1" applyAlignment="1" applyProtection="1">
      <alignment horizontal="center" vertical="center"/>
    </xf>
    <xf numFmtId="37" fontId="77" fillId="0" borderId="212" xfId="51" applyNumberFormat="1" applyFont="1" applyFill="1" applyBorder="1" applyAlignment="1" applyProtection="1">
      <alignment horizontal="center" vertical="center"/>
    </xf>
    <xf numFmtId="0" fontId="77" fillId="0" borderId="218" xfId="52" applyFont="1" applyFill="1" applyBorder="1" applyAlignment="1">
      <alignment vertical="center"/>
    </xf>
    <xf numFmtId="0" fontId="77" fillId="0" borderId="223" xfId="52" applyFont="1" applyBorder="1" applyAlignment="1">
      <alignment horizontal="center" vertical="center" textRotation="255" shrinkToFit="1"/>
    </xf>
    <xf numFmtId="0" fontId="3" fillId="0" borderId="224" xfId="57" applyFont="1" applyBorder="1" applyAlignment="1">
      <alignment horizontal="center" vertical="center" textRotation="255" shrinkToFit="1"/>
    </xf>
    <xf numFmtId="0" fontId="3" fillId="0" borderId="225" xfId="57" applyFont="1" applyBorder="1" applyAlignment="1">
      <alignment horizontal="center" vertical="center" textRotation="255" shrinkToFit="1"/>
    </xf>
    <xf numFmtId="184" fontId="12" fillId="0" borderId="230" xfId="51" applyNumberFormat="1" applyFont="1" applyFill="1" applyBorder="1" applyAlignment="1" applyProtection="1">
      <alignment horizontal="center" vertical="center"/>
    </xf>
    <xf numFmtId="184" fontId="1" fillId="0" borderId="231" xfId="57" applyNumberFormat="1" applyFont="1" applyFill="1" applyBorder="1" applyAlignment="1">
      <alignment horizontal="center" vertical="center"/>
    </xf>
    <xf numFmtId="37" fontId="77" fillId="0" borderId="232" xfId="51" applyNumberFormat="1" applyFont="1" applyFill="1" applyBorder="1" applyAlignment="1" applyProtection="1">
      <alignment horizontal="left" vertical="center" wrapText="1"/>
    </xf>
    <xf numFmtId="37" fontId="77" fillId="0" borderId="233" xfId="51" applyNumberFormat="1" applyFont="1" applyFill="1" applyBorder="1" applyAlignment="1" applyProtection="1">
      <alignment horizontal="left" vertical="center" wrapText="1"/>
    </xf>
    <xf numFmtId="37" fontId="77" fillId="0" borderId="234" xfId="51" applyNumberFormat="1" applyFont="1" applyFill="1" applyBorder="1" applyAlignment="1" applyProtection="1">
      <alignment horizontal="center" vertical="center"/>
    </xf>
    <xf numFmtId="37" fontId="77" fillId="0" borderId="232" xfId="51" applyNumberFormat="1" applyFont="1" applyFill="1" applyBorder="1" applyAlignment="1" applyProtection="1">
      <alignment horizontal="center" vertical="center"/>
    </xf>
    <xf numFmtId="37" fontId="77" fillId="0" borderId="235" xfId="51" applyNumberFormat="1" applyFont="1" applyFill="1" applyBorder="1" applyAlignment="1" applyProtection="1">
      <alignment horizontal="left" vertical="center" wrapText="1"/>
    </xf>
    <xf numFmtId="0" fontId="77" fillId="0" borderId="218" xfId="52" applyFont="1" applyFill="1" applyBorder="1" applyAlignment="1">
      <alignment horizontal="center" vertical="center"/>
    </xf>
    <xf numFmtId="37" fontId="77" fillId="0" borderId="236" xfId="51" applyNumberFormat="1" applyFont="1" applyFill="1" applyBorder="1" applyAlignment="1" applyProtection="1">
      <alignment horizontal="center" vertical="center"/>
    </xf>
    <xf numFmtId="0" fontId="77" fillId="0" borderId="216" xfId="52" applyFont="1" applyFill="1" applyBorder="1" applyAlignment="1">
      <alignment horizontal="center" vertical="center"/>
    </xf>
    <xf numFmtId="37" fontId="25" fillId="0" borderId="237" xfId="51" applyNumberFormat="1" applyFont="1" applyFill="1" applyBorder="1" applyAlignment="1" applyProtection="1">
      <alignment horizontal="center" vertical="center" wrapText="1" shrinkToFit="1"/>
    </xf>
    <xf numFmtId="0" fontId="25" fillId="0" borderId="218" xfId="52" applyFont="1" applyFill="1" applyBorder="1" applyAlignment="1">
      <alignment horizontal="center" vertical="center" shrinkToFit="1"/>
    </xf>
    <xf numFmtId="37" fontId="77" fillId="0" borderId="237" xfId="51" applyNumberFormat="1" applyFont="1" applyFill="1" applyBorder="1" applyAlignment="1" applyProtection="1">
      <alignment horizontal="center" vertical="center"/>
    </xf>
    <xf numFmtId="0" fontId="3" fillId="0" borderId="218" xfId="57" applyFont="1" applyFill="1" applyBorder="1" applyAlignment="1">
      <alignment horizontal="center" vertical="center"/>
    </xf>
    <xf numFmtId="37" fontId="77" fillId="0" borderId="237" xfId="51" applyNumberFormat="1" applyFont="1" applyFill="1" applyBorder="1" applyAlignment="1" applyProtection="1">
      <alignment horizontal="center" vertical="center" shrinkToFit="1"/>
    </xf>
    <xf numFmtId="0" fontId="77" fillId="0" borderId="218" xfId="52" applyFont="1" applyFill="1" applyBorder="1" applyAlignment="1">
      <alignment horizontal="center" vertical="center" shrinkToFit="1"/>
    </xf>
    <xf numFmtId="37" fontId="77" fillId="0" borderId="233" xfId="51" applyNumberFormat="1" applyFont="1" applyFill="1" applyBorder="1" applyAlignment="1" applyProtection="1">
      <alignment horizontal="center" vertical="center"/>
    </xf>
    <xf numFmtId="0" fontId="3" fillId="0" borderId="233" xfId="57" applyFont="1" applyFill="1" applyBorder="1" applyAlignment="1">
      <alignment horizontal="center" vertical="center"/>
    </xf>
    <xf numFmtId="37" fontId="77" fillId="0" borderId="241" xfId="51" applyNumberFormat="1" applyFont="1" applyFill="1" applyBorder="1" applyAlignment="1" applyProtection="1">
      <alignment horizontal="center" vertical="center"/>
    </xf>
    <xf numFmtId="184" fontId="12" fillId="35" borderId="242" xfId="51" applyNumberFormat="1" applyFont="1" applyFill="1" applyBorder="1" applyAlignment="1" applyProtection="1">
      <alignment horizontal="center" vertical="center"/>
    </xf>
    <xf numFmtId="184" fontId="12" fillId="35" borderId="243" xfId="51" applyNumberFormat="1" applyFont="1" applyFill="1" applyBorder="1" applyAlignment="1" applyProtection="1">
      <alignment horizontal="center" vertical="center"/>
    </xf>
    <xf numFmtId="184" fontId="12" fillId="0" borderId="228" xfId="51" applyNumberFormat="1" applyFont="1" applyFill="1" applyBorder="1" applyAlignment="1" applyProtection="1">
      <alignment horizontal="center" vertical="center"/>
    </xf>
    <xf numFmtId="184" fontId="1" fillId="0" borderId="229" xfId="57" applyNumberFormat="1" applyFont="1" applyFill="1" applyBorder="1" applyAlignment="1">
      <alignment horizontal="center" vertical="center"/>
    </xf>
    <xf numFmtId="0" fontId="4" fillId="0" borderId="35" xfId="0" applyFont="1" applyBorder="1" applyAlignment="1">
      <alignment vertical="center"/>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5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36"/>
    <cellStyle name="桁区切り 4" xfId="6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54"/>
    <cellStyle name="標準 3" xfId="46"/>
    <cellStyle name="標準 4" xfId="47"/>
    <cellStyle name="標準 4 2" xfId="55"/>
    <cellStyle name="標準 4 3" xfId="57"/>
    <cellStyle name="標準 5" xfId="56"/>
    <cellStyle name="標準_002-申請額内訳（添付書類）" xfId="48"/>
    <cellStyle name="標準_④申請額内訳（添付書類）" xfId="49"/>
    <cellStyle name="標準_医療  収支予想  (医)公明会_収支予想" xfId="50"/>
    <cellStyle name="標準_工事費費目別内訳（交付申請）_@@" xfId="59"/>
    <cellStyle name="標準_借入元利金償還額" xfId="51"/>
    <cellStyle name="標準_収支予想等" xfId="52"/>
    <cellStyle name="良い" xfId="53" builtinId="26" customBuiltin="1"/>
  </cellStyles>
  <dxfs count="0"/>
  <tableStyles count="0" defaultTableStyle="TableStyleMedium2" defaultPivotStyle="PivotStyleLight16"/>
  <colors>
    <mruColors>
      <color rgb="FFFFFFCC"/>
      <color rgb="FFFFCCFF"/>
      <color rgb="FFFF7C80"/>
      <color rgb="FFFFCCCC"/>
      <color rgb="FFFF9999"/>
      <color rgb="FFCCFFFF"/>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441615</xdr:colOff>
      <xdr:row>25</xdr:row>
      <xdr:rowOff>346363</xdr:rowOff>
    </xdr:from>
    <xdr:to>
      <xdr:col>10</xdr:col>
      <xdr:colOff>569978</xdr:colOff>
      <xdr:row>25</xdr:row>
      <xdr:rowOff>606136</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489865" y="8304068"/>
          <a:ext cx="821090" cy="259773"/>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16144</xdr:colOff>
      <xdr:row>10</xdr:row>
      <xdr:rowOff>24216</xdr:rowOff>
    </xdr:from>
    <xdr:to>
      <xdr:col>10</xdr:col>
      <xdr:colOff>16144</xdr:colOff>
      <xdr:row>19</xdr:row>
      <xdr:rowOff>242161</xdr:rowOff>
    </xdr:to>
    <xdr:cxnSp macro="">
      <xdr:nvCxnSpPr>
        <xdr:cNvPr id="3" name="直線コネクタ 2"/>
        <xdr:cNvCxnSpPr/>
      </xdr:nvCxnSpPr>
      <xdr:spPr bwMode="auto">
        <a:xfrm>
          <a:off x="80720" y="2365106"/>
          <a:ext cx="7151822" cy="2470042"/>
        </a:xfrm>
        <a:prstGeom prst="line">
          <a:avLst/>
        </a:prstGeom>
        <a:ln w="9525">
          <a:headEnd type="none" w="med" len="med"/>
          <a:tailEnd type="none" w="med" len="med"/>
        </a:ln>
        <a:extLst>
          <a:ext uri="{53640926-AAD7-44D8-BBD7-CCE9431645EC}">
            <a14:shadowObscured xmlns:a14="http://schemas.microsoft.com/office/drawing/2010/main" val="1"/>
          </a:ext>
        </a:extLst>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xdr:row>
      <xdr:rowOff>8659</xdr:rowOff>
    </xdr:from>
    <xdr:to>
      <xdr:col>72</xdr:col>
      <xdr:colOff>199159</xdr:colOff>
      <xdr:row>9</xdr:row>
      <xdr:rowOff>0</xdr:rowOff>
    </xdr:to>
    <xdr:cxnSp macro="">
      <xdr:nvCxnSpPr>
        <xdr:cNvPr id="5" name="直線コネクタ 4"/>
        <xdr:cNvCxnSpPr/>
      </xdr:nvCxnSpPr>
      <xdr:spPr bwMode="auto">
        <a:xfrm>
          <a:off x="225136" y="554182"/>
          <a:ext cx="8070273" cy="1714500"/>
        </a:xfrm>
        <a:prstGeom prst="line">
          <a:avLst/>
        </a:prstGeom>
        <a:ln w="9525">
          <a:headEnd type="none" w="med" len="med"/>
          <a:tailEnd type="none" w="med" len="med"/>
        </a:ln>
        <a:extLst>
          <a:ext uri="{53640926-AAD7-44D8-BBD7-CCE9431645EC}">
            <a14:shadowObscured xmlns:a14="http://schemas.microsoft.com/office/drawing/2010/main" val="1"/>
          </a:ext>
        </a:extLst>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5</xdr:row>
      <xdr:rowOff>9525</xdr:rowOff>
    </xdr:from>
    <xdr:to>
      <xdr:col>12</xdr:col>
      <xdr:colOff>666750</xdr:colOff>
      <xdr:row>7</xdr:row>
      <xdr:rowOff>0</xdr:rowOff>
    </xdr:to>
    <xdr:cxnSp macro="">
      <xdr:nvCxnSpPr>
        <xdr:cNvPr id="2" name="直線コネクタ 1"/>
        <xdr:cNvCxnSpPr/>
      </xdr:nvCxnSpPr>
      <xdr:spPr bwMode="auto">
        <a:xfrm>
          <a:off x="771525" y="1209675"/>
          <a:ext cx="7229475" cy="447675"/>
        </a:xfrm>
        <a:prstGeom prst="line">
          <a:avLst/>
        </a:prstGeom>
        <a:ln w="9525">
          <a:headEnd type="none" w="med" len="med"/>
          <a:tailEnd type="none" w="med" len="med"/>
        </a:ln>
        <a:extLst>
          <a:ext uri="{53640926-AAD7-44D8-BBD7-CCE9431645EC}">
            <a14:shadowObscured xmlns:a14="http://schemas.microsoft.com/office/drawing/2010/main" val="1"/>
          </a:ext>
        </a:extLst>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142875</xdr:colOff>
      <xdr:row>29</xdr:row>
      <xdr:rowOff>9525</xdr:rowOff>
    </xdr:from>
    <xdr:to>
      <xdr:col>15</xdr:col>
      <xdr:colOff>209550</xdr:colOff>
      <xdr:row>30</xdr:row>
      <xdr:rowOff>19050</xdr:rowOff>
    </xdr:to>
    <xdr:grpSp>
      <xdr:nvGrpSpPr>
        <xdr:cNvPr id="42620" name="Group 11">
          <a:extLst>
            <a:ext uri="{FF2B5EF4-FFF2-40B4-BE49-F238E27FC236}">
              <a16:creationId xmlns:a16="http://schemas.microsoft.com/office/drawing/2014/main" id="{00000000-0008-0000-0B00-00007CA60000}"/>
            </a:ext>
          </a:extLst>
        </xdr:cNvPr>
        <xdr:cNvGrpSpPr>
          <a:grpSpLocks/>
        </xdr:cNvGrpSpPr>
      </xdr:nvGrpSpPr>
      <xdr:grpSpPr bwMode="auto">
        <a:xfrm>
          <a:off x="643341" y="5732597"/>
          <a:ext cx="2682014" cy="219398"/>
          <a:chOff x="68" y="627"/>
          <a:chExt cx="283" cy="23"/>
        </a:xfrm>
      </xdr:grpSpPr>
      <xdr:sp macro="" textlink="">
        <xdr:nvSpPr>
          <xdr:cNvPr id="42633" name="Line 3">
            <a:extLst>
              <a:ext uri="{FF2B5EF4-FFF2-40B4-BE49-F238E27FC236}">
                <a16:creationId xmlns:a16="http://schemas.microsoft.com/office/drawing/2014/main" id="{00000000-0008-0000-0B00-000089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4" name="Line 4">
            <a:extLst>
              <a:ext uri="{FF2B5EF4-FFF2-40B4-BE49-F238E27FC236}">
                <a16:creationId xmlns:a16="http://schemas.microsoft.com/office/drawing/2014/main" id="{00000000-0008-0000-0B00-00008A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5" name="Line 5">
            <a:extLst>
              <a:ext uri="{FF2B5EF4-FFF2-40B4-BE49-F238E27FC236}">
                <a16:creationId xmlns:a16="http://schemas.microsoft.com/office/drawing/2014/main" id="{00000000-0008-0000-0B00-00008B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1" name="Group 10">
          <a:extLst>
            <a:ext uri="{FF2B5EF4-FFF2-40B4-BE49-F238E27FC236}">
              <a16:creationId xmlns:a16="http://schemas.microsoft.com/office/drawing/2014/main" id="{00000000-0008-0000-0B00-00007DA60000}"/>
            </a:ext>
          </a:extLst>
        </xdr:cNvPr>
        <xdr:cNvGrpSpPr>
          <a:grpSpLocks/>
        </xdr:cNvGrpSpPr>
      </xdr:nvGrpSpPr>
      <xdr:grpSpPr bwMode="auto">
        <a:xfrm>
          <a:off x="851761" y="4482885"/>
          <a:ext cx="4235073" cy="209873"/>
          <a:chOff x="90" y="496"/>
          <a:chExt cx="447" cy="22"/>
        </a:xfrm>
      </xdr:grpSpPr>
      <xdr:sp macro="" textlink="">
        <xdr:nvSpPr>
          <xdr:cNvPr id="42630" name="Line 7">
            <a:extLst>
              <a:ext uri="{FF2B5EF4-FFF2-40B4-BE49-F238E27FC236}">
                <a16:creationId xmlns:a16="http://schemas.microsoft.com/office/drawing/2014/main" id="{00000000-0008-0000-0B00-000086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1" name="Line 8">
            <a:extLst>
              <a:ext uri="{FF2B5EF4-FFF2-40B4-BE49-F238E27FC236}">
                <a16:creationId xmlns:a16="http://schemas.microsoft.com/office/drawing/2014/main" id="{00000000-0008-0000-0B00-000087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2" name="Line 9">
            <a:extLst>
              <a:ext uri="{FF2B5EF4-FFF2-40B4-BE49-F238E27FC236}">
                <a16:creationId xmlns:a16="http://schemas.microsoft.com/office/drawing/2014/main" id="{00000000-0008-0000-0B00-000088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29</xdr:row>
      <xdr:rowOff>9525</xdr:rowOff>
    </xdr:from>
    <xdr:to>
      <xdr:col>15</xdr:col>
      <xdr:colOff>209550</xdr:colOff>
      <xdr:row>30</xdr:row>
      <xdr:rowOff>19050</xdr:rowOff>
    </xdr:to>
    <xdr:grpSp>
      <xdr:nvGrpSpPr>
        <xdr:cNvPr id="42622" name="Group 11">
          <a:extLst>
            <a:ext uri="{FF2B5EF4-FFF2-40B4-BE49-F238E27FC236}">
              <a16:creationId xmlns:a16="http://schemas.microsoft.com/office/drawing/2014/main" id="{00000000-0008-0000-0B00-00007EA60000}"/>
            </a:ext>
          </a:extLst>
        </xdr:cNvPr>
        <xdr:cNvGrpSpPr>
          <a:grpSpLocks/>
        </xdr:cNvGrpSpPr>
      </xdr:nvGrpSpPr>
      <xdr:grpSpPr bwMode="auto">
        <a:xfrm>
          <a:off x="643341" y="5732597"/>
          <a:ext cx="2682014" cy="219398"/>
          <a:chOff x="68" y="627"/>
          <a:chExt cx="283" cy="23"/>
        </a:xfrm>
      </xdr:grpSpPr>
      <xdr:sp macro="" textlink="">
        <xdr:nvSpPr>
          <xdr:cNvPr id="42627" name="Line 3">
            <a:extLst>
              <a:ext uri="{FF2B5EF4-FFF2-40B4-BE49-F238E27FC236}">
                <a16:creationId xmlns:a16="http://schemas.microsoft.com/office/drawing/2014/main" id="{00000000-0008-0000-0B00-000083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8" name="Line 4">
            <a:extLst>
              <a:ext uri="{FF2B5EF4-FFF2-40B4-BE49-F238E27FC236}">
                <a16:creationId xmlns:a16="http://schemas.microsoft.com/office/drawing/2014/main" id="{00000000-0008-0000-0B00-000084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9" name="Line 5">
            <a:extLst>
              <a:ext uri="{FF2B5EF4-FFF2-40B4-BE49-F238E27FC236}">
                <a16:creationId xmlns:a16="http://schemas.microsoft.com/office/drawing/2014/main" id="{00000000-0008-0000-0B00-000085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3" name="Group 10">
          <a:extLst>
            <a:ext uri="{FF2B5EF4-FFF2-40B4-BE49-F238E27FC236}">
              <a16:creationId xmlns:a16="http://schemas.microsoft.com/office/drawing/2014/main" id="{00000000-0008-0000-0B00-00007FA60000}"/>
            </a:ext>
          </a:extLst>
        </xdr:cNvPr>
        <xdr:cNvGrpSpPr>
          <a:grpSpLocks/>
        </xdr:cNvGrpSpPr>
      </xdr:nvGrpSpPr>
      <xdr:grpSpPr bwMode="auto">
        <a:xfrm>
          <a:off x="851761" y="4482885"/>
          <a:ext cx="4235073" cy="209873"/>
          <a:chOff x="90" y="496"/>
          <a:chExt cx="447" cy="22"/>
        </a:xfrm>
      </xdr:grpSpPr>
      <xdr:sp macro="" textlink="">
        <xdr:nvSpPr>
          <xdr:cNvPr id="42624" name="Line 7">
            <a:extLst>
              <a:ext uri="{FF2B5EF4-FFF2-40B4-BE49-F238E27FC236}">
                <a16:creationId xmlns:a16="http://schemas.microsoft.com/office/drawing/2014/main" id="{00000000-0008-0000-0B00-000080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5" name="Line 8">
            <a:extLst>
              <a:ext uri="{FF2B5EF4-FFF2-40B4-BE49-F238E27FC236}">
                <a16:creationId xmlns:a16="http://schemas.microsoft.com/office/drawing/2014/main" id="{00000000-0008-0000-0B00-000081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6" name="Line 9">
            <a:extLst>
              <a:ext uri="{FF2B5EF4-FFF2-40B4-BE49-F238E27FC236}">
                <a16:creationId xmlns:a16="http://schemas.microsoft.com/office/drawing/2014/main" id="{00000000-0008-0000-0B00-000082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C00-000002000000}"/>
            </a:ext>
          </a:extLst>
        </xdr:cNvPr>
        <xdr:cNvSpPr/>
      </xdr:nvSpPr>
      <xdr:spPr>
        <a:xfrm>
          <a:off x="8724899" y="1457325"/>
          <a:ext cx="14287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15</xdr:col>
      <xdr:colOff>100670</xdr:colOff>
      <xdr:row>18</xdr:row>
      <xdr:rowOff>54207</xdr:rowOff>
    </xdr:from>
    <xdr:ext cx="278781" cy="242374"/>
    <xdr:sp macro="" textlink="">
      <xdr:nvSpPr>
        <xdr:cNvPr id="7" name="テキスト ボックス 6">
          <a:extLst>
            <a:ext uri="{FF2B5EF4-FFF2-40B4-BE49-F238E27FC236}">
              <a16:creationId xmlns:a16="http://schemas.microsoft.com/office/drawing/2014/main" id="{00000000-0008-0000-0F00-000007000000}"/>
            </a:ext>
          </a:extLst>
        </xdr:cNvPr>
        <xdr:cNvSpPr txBox="1"/>
      </xdr:nvSpPr>
      <xdr:spPr>
        <a:xfrm>
          <a:off x="2081870" y="89219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18</xdr:row>
      <xdr:rowOff>54208</xdr:rowOff>
    </xdr:from>
    <xdr:ext cx="278781" cy="242374"/>
    <xdr:sp macro="" textlink="">
      <xdr:nvSpPr>
        <xdr:cNvPr id="8" name="テキスト ボックス 7">
          <a:extLst>
            <a:ext uri="{FF2B5EF4-FFF2-40B4-BE49-F238E27FC236}">
              <a16:creationId xmlns:a16="http://schemas.microsoft.com/office/drawing/2014/main" id="{00000000-0008-0000-0F00-000008000000}"/>
            </a:ext>
          </a:extLst>
        </xdr:cNvPr>
        <xdr:cNvSpPr txBox="1"/>
      </xdr:nvSpPr>
      <xdr:spPr>
        <a:xfrm>
          <a:off x="4682196" y="8921983"/>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19</xdr:col>
          <xdr:colOff>104775</xdr:colOff>
          <xdr:row>1</xdr:row>
          <xdr:rowOff>0</xdr:rowOff>
        </xdr:from>
        <xdr:to>
          <xdr:col>20</xdr:col>
          <xdr:colOff>0</xdr:colOff>
          <xdr:row>1</xdr:row>
          <xdr:rowOff>190500</xdr:rowOff>
        </xdr:to>
        <xdr:sp macro="" textlink="">
          <xdr:nvSpPr>
            <xdr:cNvPr id="91143" name="Check Box 7" hidden="1">
              <a:extLst>
                <a:ext uri="{63B3BB69-23CF-44E3-9099-C40C66FF867C}">
                  <a14:compatExt spid="_x0000_s91143"/>
                </a:ext>
                <a:ext uri="{FF2B5EF4-FFF2-40B4-BE49-F238E27FC236}">
                  <a16:creationId xmlns:a16="http://schemas.microsoft.com/office/drawing/2014/main" id="{00000000-0008-0000-0F00-000007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7488" name="Line 14">
          <a:extLst>
            <a:ext uri="{FF2B5EF4-FFF2-40B4-BE49-F238E27FC236}">
              <a16:creationId xmlns:a16="http://schemas.microsoft.com/office/drawing/2014/main" id="{00000000-0008-0000-1100-000080B9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7489" name="Line 12">
          <a:extLst>
            <a:ext uri="{FF2B5EF4-FFF2-40B4-BE49-F238E27FC236}">
              <a16:creationId xmlns:a16="http://schemas.microsoft.com/office/drawing/2014/main" id="{00000000-0008-0000-1100-000081B9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7490" name="Line 264">
          <a:extLst>
            <a:ext uri="{FF2B5EF4-FFF2-40B4-BE49-F238E27FC236}">
              <a16:creationId xmlns:a16="http://schemas.microsoft.com/office/drawing/2014/main" id="{00000000-0008-0000-1100-000082B9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7491" name="Line 265">
          <a:extLst>
            <a:ext uri="{FF2B5EF4-FFF2-40B4-BE49-F238E27FC236}">
              <a16:creationId xmlns:a16="http://schemas.microsoft.com/office/drawing/2014/main" id="{00000000-0008-0000-1100-000083B9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7492" name="Line 266">
          <a:extLst>
            <a:ext uri="{FF2B5EF4-FFF2-40B4-BE49-F238E27FC236}">
              <a16:creationId xmlns:a16="http://schemas.microsoft.com/office/drawing/2014/main" id="{00000000-0008-0000-1100-000084B9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7493" name="Line 267">
          <a:extLst>
            <a:ext uri="{FF2B5EF4-FFF2-40B4-BE49-F238E27FC236}">
              <a16:creationId xmlns:a16="http://schemas.microsoft.com/office/drawing/2014/main" id="{00000000-0008-0000-1100-000085B9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7494" name="Line 268">
          <a:extLst>
            <a:ext uri="{FF2B5EF4-FFF2-40B4-BE49-F238E27FC236}">
              <a16:creationId xmlns:a16="http://schemas.microsoft.com/office/drawing/2014/main" id="{00000000-0008-0000-1100-000086B9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7495" name="Line 11">
          <a:extLst>
            <a:ext uri="{FF2B5EF4-FFF2-40B4-BE49-F238E27FC236}">
              <a16:creationId xmlns:a16="http://schemas.microsoft.com/office/drawing/2014/main" id="{00000000-0008-0000-1100-000087B9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7496" name="Line 12">
          <a:extLst>
            <a:ext uri="{FF2B5EF4-FFF2-40B4-BE49-F238E27FC236}">
              <a16:creationId xmlns:a16="http://schemas.microsoft.com/office/drawing/2014/main" id="{00000000-0008-0000-1100-000088B9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7497" name="Line 13">
          <a:extLst>
            <a:ext uri="{FF2B5EF4-FFF2-40B4-BE49-F238E27FC236}">
              <a16:creationId xmlns:a16="http://schemas.microsoft.com/office/drawing/2014/main" id="{00000000-0008-0000-1100-000089B9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7498" name="Line 14">
          <a:extLst>
            <a:ext uri="{FF2B5EF4-FFF2-40B4-BE49-F238E27FC236}">
              <a16:creationId xmlns:a16="http://schemas.microsoft.com/office/drawing/2014/main" id="{00000000-0008-0000-1100-00008AB9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7499" name="Line 264">
          <a:extLst>
            <a:ext uri="{FF2B5EF4-FFF2-40B4-BE49-F238E27FC236}">
              <a16:creationId xmlns:a16="http://schemas.microsoft.com/office/drawing/2014/main" id="{00000000-0008-0000-1100-00008BB9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7500" name="Line 265">
          <a:extLst>
            <a:ext uri="{FF2B5EF4-FFF2-40B4-BE49-F238E27FC236}">
              <a16:creationId xmlns:a16="http://schemas.microsoft.com/office/drawing/2014/main" id="{00000000-0008-0000-1100-00008CB9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7501" name="Line 266">
          <a:extLst>
            <a:ext uri="{FF2B5EF4-FFF2-40B4-BE49-F238E27FC236}">
              <a16:creationId xmlns:a16="http://schemas.microsoft.com/office/drawing/2014/main" id="{00000000-0008-0000-1100-00008DB9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7502" name="Line 267">
          <a:extLst>
            <a:ext uri="{FF2B5EF4-FFF2-40B4-BE49-F238E27FC236}">
              <a16:creationId xmlns:a16="http://schemas.microsoft.com/office/drawing/2014/main" id="{00000000-0008-0000-1100-00008EB9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7503" name="Line 268">
          <a:extLst>
            <a:ext uri="{FF2B5EF4-FFF2-40B4-BE49-F238E27FC236}">
              <a16:creationId xmlns:a16="http://schemas.microsoft.com/office/drawing/2014/main" id="{00000000-0008-0000-1100-00008FB9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409" name="Line 14">
          <a:extLst>
            <a:ext uri="{FF2B5EF4-FFF2-40B4-BE49-F238E27FC236}">
              <a16:creationId xmlns:a16="http://schemas.microsoft.com/office/drawing/2014/main" id="{00000000-0008-0000-1200-000019BD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410" name="Line 12">
          <a:extLst>
            <a:ext uri="{FF2B5EF4-FFF2-40B4-BE49-F238E27FC236}">
              <a16:creationId xmlns:a16="http://schemas.microsoft.com/office/drawing/2014/main" id="{00000000-0008-0000-1200-00001ABD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411" name="Line 264">
          <a:extLst>
            <a:ext uri="{FF2B5EF4-FFF2-40B4-BE49-F238E27FC236}">
              <a16:creationId xmlns:a16="http://schemas.microsoft.com/office/drawing/2014/main" id="{00000000-0008-0000-1200-00001BBD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412" name="Line 265">
          <a:extLst>
            <a:ext uri="{FF2B5EF4-FFF2-40B4-BE49-F238E27FC236}">
              <a16:creationId xmlns:a16="http://schemas.microsoft.com/office/drawing/2014/main" id="{00000000-0008-0000-1200-00001CBD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413" name="Line 266">
          <a:extLst>
            <a:ext uri="{FF2B5EF4-FFF2-40B4-BE49-F238E27FC236}">
              <a16:creationId xmlns:a16="http://schemas.microsoft.com/office/drawing/2014/main" id="{00000000-0008-0000-1200-00001DBD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414" name="Line 267">
          <a:extLst>
            <a:ext uri="{FF2B5EF4-FFF2-40B4-BE49-F238E27FC236}">
              <a16:creationId xmlns:a16="http://schemas.microsoft.com/office/drawing/2014/main" id="{00000000-0008-0000-1200-00001EBD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415" name="Line 268">
          <a:extLst>
            <a:ext uri="{FF2B5EF4-FFF2-40B4-BE49-F238E27FC236}">
              <a16:creationId xmlns:a16="http://schemas.microsoft.com/office/drawing/2014/main" id="{00000000-0008-0000-1200-00001FBD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416" name="Line 11">
          <a:extLst>
            <a:ext uri="{FF2B5EF4-FFF2-40B4-BE49-F238E27FC236}">
              <a16:creationId xmlns:a16="http://schemas.microsoft.com/office/drawing/2014/main" id="{00000000-0008-0000-1200-000020BD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417" name="Line 12">
          <a:extLst>
            <a:ext uri="{FF2B5EF4-FFF2-40B4-BE49-F238E27FC236}">
              <a16:creationId xmlns:a16="http://schemas.microsoft.com/office/drawing/2014/main" id="{00000000-0008-0000-1200-000021BD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418" name="Line 13">
          <a:extLst>
            <a:ext uri="{FF2B5EF4-FFF2-40B4-BE49-F238E27FC236}">
              <a16:creationId xmlns:a16="http://schemas.microsoft.com/office/drawing/2014/main" id="{00000000-0008-0000-1200-000022BD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419" name="Line 14">
          <a:extLst>
            <a:ext uri="{FF2B5EF4-FFF2-40B4-BE49-F238E27FC236}">
              <a16:creationId xmlns:a16="http://schemas.microsoft.com/office/drawing/2014/main" id="{00000000-0008-0000-1200-000023BD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420" name="Line 264">
          <a:extLst>
            <a:ext uri="{FF2B5EF4-FFF2-40B4-BE49-F238E27FC236}">
              <a16:creationId xmlns:a16="http://schemas.microsoft.com/office/drawing/2014/main" id="{00000000-0008-0000-1200-000024BD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421" name="Line 265">
          <a:extLst>
            <a:ext uri="{FF2B5EF4-FFF2-40B4-BE49-F238E27FC236}">
              <a16:creationId xmlns:a16="http://schemas.microsoft.com/office/drawing/2014/main" id="{00000000-0008-0000-1200-000025BD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422" name="Line 266">
          <a:extLst>
            <a:ext uri="{FF2B5EF4-FFF2-40B4-BE49-F238E27FC236}">
              <a16:creationId xmlns:a16="http://schemas.microsoft.com/office/drawing/2014/main" id="{00000000-0008-0000-1200-000026BD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423" name="Line 267">
          <a:extLst>
            <a:ext uri="{FF2B5EF4-FFF2-40B4-BE49-F238E27FC236}">
              <a16:creationId xmlns:a16="http://schemas.microsoft.com/office/drawing/2014/main" id="{00000000-0008-0000-1200-000027BD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8424" name="Line 268">
          <a:extLst>
            <a:ext uri="{FF2B5EF4-FFF2-40B4-BE49-F238E27FC236}">
              <a16:creationId xmlns:a16="http://schemas.microsoft.com/office/drawing/2014/main" id="{00000000-0008-0000-1200-000028BD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21862\AppData\Local\Temp\5d04e653-bd10-442d-aa93-e6105371e162_&#12304;&#27425;&#19990;&#20195;&#12305;&#21332;&#35696;&#26360;&#27096;&#24335;.zip.162\&#12304;&#27425;&#19990;&#20195;&#12305;&#21332;&#35696;&#26360;&#27096;&#24335;\02_&#37117;&#36947;&#24220;&#30476;&#30058;&#21495;-&#37117;&#36947;&#24220;&#30476;&#21517;_&#65288;R6&#31532;&#9675;&#22238;&#12495;&#12540;&#12489;&#12539;&#9675;&#9675;&#24066;&#9675;&#9675;&#20816;&#31461;&#39208;&#20998;&#65289;&#27096;&#24335;&#31532;&#65299;&#21495;&#315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 val="優先順位を付す際の指標"/>
      <sheetName val="障害児施設等において留意すべき事項について"/>
      <sheetName val="様式第3号別紙１"/>
      <sheetName val="様式第３号別紙２"/>
      <sheetName val="様式第３号別紙３"/>
      <sheetName val="様式第１号"/>
      <sheetName val="様式第１号記入要領"/>
      <sheetName val="様式１ｰ２"/>
      <sheetName val="様式第１号ｰ３"/>
      <sheetName val="様式第２号"/>
      <sheetName val="様式第２号記入要領 "/>
      <sheetName val="様式第２号記入要領 (2)"/>
      <sheetName val="様式第４号"/>
      <sheetName val="協議一覧（各自治体毎に統合してください）"/>
      <sheetName val="変更協議用理由書様式"/>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7.bin"/><Relationship Id="rId4" Type="http://schemas.openxmlformats.org/officeDocument/2006/relationships/ctrlProp" Target="../ctrlProps/ctrlProp1.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Q66"/>
  <sheetViews>
    <sheetView showGridLines="0" tabSelected="1" view="pageBreakPreview" zoomScale="115" zoomScaleNormal="100" zoomScaleSheetLayoutView="115" workbookViewId="0">
      <selection activeCell="B2" sqref="B2"/>
    </sheetView>
  </sheetViews>
  <sheetFormatPr defaultRowHeight="13.5"/>
  <cols>
    <col min="1" max="2" width="3.625" style="148" customWidth="1"/>
    <col min="3" max="3" width="4.375" style="148" customWidth="1"/>
    <col min="4" max="11" width="9.125" style="148" customWidth="1"/>
    <col min="12" max="12" width="8.375" style="481" customWidth="1"/>
    <col min="13" max="13" width="8.375" style="212" customWidth="1"/>
    <col min="14" max="16384" width="9" style="148"/>
  </cols>
  <sheetData>
    <row r="1" spans="1:17" ht="38.25" customHeight="1" thickBot="1">
      <c r="A1" s="1012" t="str">
        <f>"提 出 書 類 目 録（社会福祉施設等整備事業計画書(令和８年度母子生活支援施設整備分)）"&amp;"【 "&amp;施設1!I12&amp;" 】"</f>
        <v>提 出 書 類 目 録（社会福祉施設等整備事業計画書(令和８年度母子生活支援施設整備分)）【 創設 】</v>
      </c>
      <c r="B1" s="1012"/>
      <c r="C1" s="1012"/>
      <c r="D1" s="1012"/>
      <c r="E1" s="1012"/>
      <c r="F1" s="1012"/>
      <c r="G1" s="1012"/>
      <c r="H1" s="1012"/>
      <c r="I1" s="1012"/>
      <c r="J1" s="1012"/>
      <c r="K1" s="1012"/>
      <c r="L1" s="1012"/>
      <c r="M1" s="1012"/>
    </row>
    <row r="2" spans="1:17" ht="28.5" customHeight="1" thickBot="1">
      <c r="A2" s="199" t="s">
        <v>35</v>
      </c>
      <c r="B2" s="200" t="s">
        <v>383</v>
      </c>
      <c r="C2" s="201"/>
      <c r="D2" s="201"/>
      <c r="E2" s="201"/>
      <c r="F2" s="201"/>
      <c r="G2" s="201"/>
      <c r="H2" s="201"/>
      <c r="I2" s="201"/>
      <c r="J2" s="201"/>
      <c r="K2" s="201"/>
      <c r="L2" s="477" t="s">
        <v>384</v>
      </c>
      <c r="M2" s="202" t="s">
        <v>385</v>
      </c>
    </row>
    <row r="3" spans="1:17" ht="23.1" customHeight="1" thickTop="1">
      <c r="A3" s="868">
        <v>1</v>
      </c>
      <c r="B3" s="870" t="s">
        <v>805</v>
      </c>
      <c r="C3" s="871"/>
      <c r="D3" s="872"/>
      <c r="E3" s="872"/>
      <c r="F3" s="872"/>
      <c r="G3" s="872"/>
      <c r="H3" s="872"/>
      <c r="I3" s="872"/>
      <c r="J3" s="872"/>
      <c r="K3" s="872"/>
      <c r="L3" s="731" t="s">
        <v>397</v>
      </c>
      <c r="M3" s="732"/>
    </row>
    <row r="4" spans="1:17" ht="23.1" customHeight="1">
      <c r="A4" s="869"/>
      <c r="B4" s="203" t="s">
        <v>36</v>
      </c>
      <c r="C4" s="204" t="s">
        <v>386</v>
      </c>
      <c r="D4" s="204"/>
      <c r="E4" s="204"/>
      <c r="F4" s="204"/>
      <c r="G4" s="205"/>
      <c r="H4" s="206"/>
      <c r="I4" s="206"/>
      <c r="J4" s="206"/>
      <c r="K4" s="206"/>
      <c r="L4" s="478" t="s">
        <v>397</v>
      </c>
      <c r="M4" s="207"/>
    </row>
    <row r="5" spans="1:17" ht="23.1" customHeight="1">
      <c r="A5" s="874">
        <v>2</v>
      </c>
      <c r="B5" s="875" t="s">
        <v>388</v>
      </c>
      <c r="C5" s="876"/>
      <c r="D5" s="877"/>
      <c r="E5" s="877"/>
      <c r="F5" s="877"/>
      <c r="G5" s="877"/>
      <c r="H5" s="877"/>
      <c r="I5" s="877"/>
      <c r="J5" s="877"/>
      <c r="K5" s="877"/>
      <c r="L5" s="478" t="s">
        <v>37</v>
      </c>
      <c r="M5" s="207"/>
    </row>
    <row r="6" spans="1:17" ht="23.1" customHeight="1">
      <c r="A6" s="878"/>
      <c r="B6" s="203" t="s">
        <v>36</v>
      </c>
      <c r="C6" s="151" t="s">
        <v>38</v>
      </c>
      <c r="D6" s="152"/>
      <c r="E6" s="208"/>
      <c r="F6" s="208"/>
      <c r="G6" s="208"/>
      <c r="H6" s="208"/>
      <c r="I6" s="208"/>
      <c r="J6" s="208"/>
      <c r="K6" s="208"/>
      <c r="L6" s="478" t="s">
        <v>543</v>
      </c>
      <c r="M6" s="209"/>
    </row>
    <row r="7" spans="1:17" ht="23.1" customHeight="1">
      <c r="A7" s="878"/>
      <c r="B7" s="203" t="s">
        <v>56</v>
      </c>
      <c r="C7" s="243" t="s">
        <v>806</v>
      </c>
      <c r="D7" s="244"/>
      <c r="E7" s="245"/>
      <c r="F7" s="245"/>
      <c r="G7" s="245"/>
      <c r="H7" s="245"/>
      <c r="I7" s="245"/>
      <c r="J7" s="245"/>
      <c r="K7" s="208"/>
      <c r="L7" s="478" t="s">
        <v>37</v>
      </c>
      <c r="M7" s="209"/>
      <c r="Q7" s="873"/>
    </row>
    <row r="8" spans="1:17" ht="36" customHeight="1">
      <c r="A8" s="878"/>
      <c r="B8" s="203" t="s">
        <v>39</v>
      </c>
      <c r="C8" s="1022" t="s">
        <v>807</v>
      </c>
      <c r="D8" s="1023"/>
      <c r="E8" s="1023"/>
      <c r="F8" s="1023"/>
      <c r="G8" s="1023"/>
      <c r="H8" s="1023"/>
      <c r="I8" s="1023"/>
      <c r="J8" s="1023"/>
      <c r="K8" s="1024"/>
      <c r="L8" s="478" t="s">
        <v>37</v>
      </c>
      <c r="M8" s="209"/>
    </row>
    <row r="9" spans="1:17" ht="36" customHeight="1">
      <c r="A9" s="878"/>
      <c r="B9" s="203" t="s">
        <v>40</v>
      </c>
      <c r="C9" s="1022" t="s">
        <v>1080</v>
      </c>
      <c r="D9" s="1023"/>
      <c r="E9" s="1023"/>
      <c r="F9" s="1023"/>
      <c r="G9" s="1023"/>
      <c r="H9" s="1023"/>
      <c r="I9" s="1023"/>
      <c r="J9" s="1023"/>
      <c r="K9" s="1024"/>
      <c r="L9" s="478" t="s">
        <v>37</v>
      </c>
      <c r="M9" s="209"/>
    </row>
    <row r="10" spans="1:17" ht="23.1" customHeight="1">
      <c r="A10" s="878"/>
      <c r="B10" s="203" t="s">
        <v>41</v>
      </c>
      <c r="C10" s="244" t="s">
        <v>266</v>
      </c>
      <c r="D10" s="245"/>
      <c r="E10" s="245"/>
      <c r="F10" s="245"/>
      <c r="G10" s="245"/>
      <c r="H10" s="245"/>
      <c r="I10" s="245"/>
      <c r="J10" s="245"/>
      <c r="K10" s="208"/>
      <c r="L10" s="478" t="s">
        <v>42</v>
      </c>
      <c r="M10" s="209"/>
    </row>
    <row r="11" spans="1:17" ht="23.1" customHeight="1">
      <c r="A11" s="878"/>
      <c r="B11" s="203" t="s">
        <v>59</v>
      </c>
      <c r="C11" s="244" t="s">
        <v>389</v>
      </c>
      <c r="D11" s="245"/>
      <c r="E11" s="245"/>
      <c r="F11" s="245"/>
      <c r="G11" s="245"/>
      <c r="H11" s="245"/>
      <c r="I11" s="245"/>
      <c r="J11" s="245"/>
      <c r="K11" s="208"/>
      <c r="L11" s="478" t="s">
        <v>42</v>
      </c>
      <c r="M11" s="209"/>
    </row>
    <row r="12" spans="1:17" ht="23.1" customHeight="1">
      <c r="A12" s="878"/>
      <c r="B12" s="203" t="s">
        <v>43</v>
      </c>
      <c r="C12" s="373" t="s">
        <v>808</v>
      </c>
      <c r="D12" s="245"/>
      <c r="E12" s="245"/>
      <c r="F12" s="245"/>
      <c r="G12" s="245"/>
      <c r="H12" s="245"/>
      <c r="I12" s="245"/>
      <c r="J12" s="245"/>
      <c r="K12" s="208"/>
      <c r="L12" s="478" t="s">
        <v>42</v>
      </c>
      <c r="M12" s="207"/>
    </row>
    <row r="13" spans="1:17" ht="23.1" customHeight="1">
      <c r="A13" s="878"/>
      <c r="B13" s="203" t="s">
        <v>44</v>
      </c>
      <c r="C13" s="244" t="s">
        <v>809</v>
      </c>
      <c r="D13" s="245"/>
      <c r="E13" s="245"/>
      <c r="F13" s="245"/>
      <c r="G13" s="245"/>
      <c r="H13" s="245"/>
      <c r="I13" s="245"/>
      <c r="J13" s="245"/>
      <c r="K13" s="208"/>
      <c r="L13" s="478" t="s">
        <v>37</v>
      </c>
      <c r="M13" s="207"/>
    </row>
    <row r="14" spans="1:17" ht="23.1" customHeight="1">
      <c r="A14" s="878"/>
      <c r="B14" s="203" t="s">
        <v>62</v>
      </c>
      <c r="C14" s="244" t="s">
        <v>390</v>
      </c>
      <c r="D14" s="245"/>
      <c r="E14" s="245"/>
      <c r="F14" s="245"/>
      <c r="G14" s="245"/>
      <c r="H14" s="245"/>
      <c r="I14" s="245"/>
      <c r="J14" s="245"/>
      <c r="K14" s="208"/>
      <c r="L14" s="478" t="s">
        <v>42</v>
      </c>
      <c r="M14" s="207"/>
    </row>
    <row r="15" spans="1:17" ht="23.1" customHeight="1">
      <c r="A15" s="878"/>
      <c r="B15" s="203" t="s">
        <v>46</v>
      </c>
      <c r="C15" s="244" t="s">
        <v>946</v>
      </c>
      <c r="D15" s="245"/>
      <c r="E15" s="245"/>
      <c r="F15" s="245"/>
      <c r="G15" s="245"/>
      <c r="H15" s="245"/>
      <c r="I15" s="245"/>
      <c r="J15" s="245"/>
      <c r="K15" s="208"/>
      <c r="L15" s="478" t="s">
        <v>42</v>
      </c>
      <c r="M15" s="207"/>
    </row>
    <row r="16" spans="1:17" ht="23.1" customHeight="1">
      <c r="A16" s="878"/>
      <c r="B16" s="203" t="s">
        <v>47</v>
      </c>
      <c r="C16" s="246" t="s">
        <v>544</v>
      </c>
      <c r="D16" s="247"/>
      <c r="E16" s="247"/>
      <c r="F16" s="247"/>
      <c r="G16" s="247"/>
      <c r="H16" s="247"/>
      <c r="I16" s="247"/>
      <c r="J16" s="247"/>
      <c r="K16" s="248"/>
      <c r="L16" s="478" t="s">
        <v>42</v>
      </c>
      <c r="M16" s="249"/>
    </row>
    <row r="17" spans="1:13" ht="23.1" customHeight="1">
      <c r="A17" s="878"/>
      <c r="B17" s="203" t="s">
        <v>48</v>
      </c>
      <c r="C17" s="244" t="s">
        <v>1302</v>
      </c>
      <c r="D17" s="245"/>
      <c r="E17" s="245"/>
      <c r="F17" s="245"/>
      <c r="G17" s="245"/>
      <c r="H17" s="245"/>
      <c r="I17" s="245"/>
      <c r="J17" s="245"/>
      <c r="K17" s="208"/>
      <c r="L17" s="478" t="s">
        <v>37</v>
      </c>
      <c r="M17" s="207"/>
    </row>
    <row r="18" spans="1:13" ht="23.1" customHeight="1">
      <c r="A18" s="878"/>
      <c r="B18" s="203" t="s">
        <v>50</v>
      </c>
      <c r="C18" s="483" t="s">
        <v>947</v>
      </c>
      <c r="D18" s="484"/>
      <c r="E18" s="484"/>
      <c r="F18" s="484"/>
      <c r="G18" s="484"/>
      <c r="H18" s="484"/>
      <c r="I18" s="484"/>
      <c r="J18" s="484"/>
      <c r="K18" s="485"/>
      <c r="L18" s="478" t="s">
        <v>42</v>
      </c>
      <c r="M18" s="486"/>
    </row>
    <row r="19" spans="1:13" s="382" customFormat="1" ht="23.1" customHeight="1">
      <c r="A19" s="879"/>
      <c r="B19" s="203" t="s">
        <v>51</v>
      </c>
      <c r="C19" s="244" t="s">
        <v>1303</v>
      </c>
      <c r="D19" s="245"/>
      <c r="E19" s="245"/>
      <c r="F19" s="245"/>
      <c r="G19" s="245"/>
      <c r="H19" s="374"/>
      <c r="I19" s="374"/>
      <c r="J19" s="374"/>
      <c r="K19" s="374"/>
      <c r="L19" s="478" t="s">
        <v>758</v>
      </c>
      <c r="M19" s="446"/>
    </row>
    <row r="20" spans="1:13" ht="23.1" customHeight="1">
      <c r="A20" s="878"/>
      <c r="B20" s="203" t="s">
        <v>52</v>
      </c>
      <c r="C20" s="244" t="s">
        <v>811</v>
      </c>
      <c r="D20" s="245"/>
      <c r="E20" s="245"/>
      <c r="F20" s="245"/>
      <c r="G20" s="245"/>
      <c r="H20" s="208"/>
      <c r="I20" s="208"/>
      <c r="J20" s="208"/>
      <c r="K20" s="208"/>
      <c r="L20" s="478" t="s">
        <v>42</v>
      </c>
      <c r="M20" s="207"/>
    </row>
    <row r="21" spans="1:13" ht="23.1" customHeight="1">
      <c r="A21" s="878"/>
      <c r="B21" s="203" t="s">
        <v>955</v>
      </c>
      <c r="C21" s="152" t="s">
        <v>766</v>
      </c>
      <c r="D21" s="208"/>
      <c r="E21" s="208"/>
      <c r="F21" s="208"/>
      <c r="G21" s="208"/>
      <c r="H21" s="208"/>
      <c r="I21" s="208"/>
      <c r="J21" s="208"/>
      <c r="K21" s="208"/>
      <c r="L21" s="478" t="s">
        <v>42</v>
      </c>
      <c r="M21" s="207"/>
    </row>
    <row r="22" spans="1:13" ht="30" customHeight="1">
      <c r="A22" s="878"/>
      <c r="B22" s="203" t="s">
        <v>956</v>
      </c>
      <c r="C22" s="1013" t="s">
        <v>545</v>
      </c>
      <c r="D22" s="1014"/>
      <c r="E22" s="1014"/>
      <c r="F22" s="1014"/>
      <c r="G22" s="1014"/>
      <c r="H22" s="1014"/>
      <c r="I22" s="1014"/>
      <c r="J22" s="1014"/>
      <c r="K22" s="1015"/>
      <c r="L22" s="478" t="s">
        <v>42</v>
      </c>
      <c r="M22" s="207"/>
    </row>
    <row r="23" spans="1:13" ht="30" customHeight="1">
      <c r="A23" s="878"/>
      <c r="B23" s="203" t="s">
        <v>767</v>
      </c>
      <c r="C23" s="1013" t="s">
        <v>546</v>
      </c>
      <c r="D23" s="1014"/>
      <c r="E23" s="1014"/>
      <c r="F23" s="1014"/>
      <c r="G23" s="1014"/>
      <c r="H23" s="1014"/>
      <c r="I23" s="1014"/>
      <c r="J23" s="1014"/>
      <c r="K23" s="1015"/>
      <c r="L23" s="478" t="s">
        <v>42</v>
      </c>
      <c r="M23" s="250"/>
    </row>
    <row r="24" spans="1:13" ht="23.1" customHeight="1">
      <c r="A24" s="874">
        <v>3</v>
      </c>
      <c r="B24" s="875" t="s">
        <v>802</v>
      </c>
      <c r="C24" s="876"/>
      <c r="D24" s="877"/>
      <c r="E24" s="877"/>
      <c r="F24" s="877"/>
      <c r="G24" s="877"/>
      <c r="H24" s="877"/>
      <c r="I24" s="877"/>
      <c r="J24" s="877"/>
      <c r="K24" s="877"/>
      <c r="L24" s="478" t="s">
        <v>54</v>
      </c>
      <c r="M24" s="207"/>
    </row>
    <row r="25" spans="1:13" s="382" customFormat="1" ht="23.1" customHeight="1">
      <c r="A25" s="880"/>
      <c r="B25" s="445" t="s">
        <v>1240</v>
      </c>
      <c r="C25" s="373" t="s">
        <v>1237</v>
      </c>
      <c r="D25" s="374"/>
      <c r="E25" s="374"/>
      <c r="F25" s="374"/>
      <c r="G25" s="374"/>
      <c r="H25" s="374"/>
      <c r="I25" s="374"/>
      <c r="J25" s="374"/>
      <c r="K25" s="374"/>
      <c r="L25" s="478" t="s">
        <v>37</v>
      </c>
      <c r="M25" s="446"/>
    </row>
    <row r="26" spans="1:13" s="382" customFormat="1" ht="49.5" customHeight="1">
      <c r="A26" s="879"/>
      <c r="B26" s="445" t="s">
        <v>1241</v>
      </c>
      <c r="C26" s="1026" t="s">
        <v>1310</v>
      </c>
      <c r="D26" s="1027"/>
      <c r="E26" s="1027"/>
      <c r="F26" s="1027"/>
      <c r="G26" s="1027"/>
      <c r="H26" s="1027"/>
      <c r="I26" s="1027"/>
      <c r="J26" s="1027"/>
      <c r="K26" s="1028"/>
      <c r="L26" s="802" t="s">
        <v>55</v>
      </c>
      <c r="M26" s="446"/>
    </row>
    <row r="27" spans="1:13" s="382" customFormat="1" ht="23.1" customHeight="1">
      <c r="A27" s="879"/>
      <c r="B27" s="729" t="s">
        <v>39</v>
      </c>
      <c r="C27" s="803" t="s">
        <v>1238</v>
      </c>
      <c r="D27" s="244"/>
      <c r="E27" s="245"/>
      <c r="F27" s="245"/>
      <c r="G27" s="245"/>
      <c r="H27" s="245"/>
      <c r="I27" s="245"/>
      <c r="J27" s="245"/>
      <c r="K27" s="804"/>
      <c r="L27" s="802" t="s">
        <v>37</v>
      </c>
      <c r="M27" s="446"/>
    </row>
    <row r="28" spans="1:13" s="382" customFormat="1" ht="23.1" customHeight="1">
      <c r="A28" s="879"/>
      <c r="B28" s="242" t="s">
        <v>40</v>
      </c>
      <c r="C28" s="375" t="s">
        <v>387</v>
      </c>
      <c r="D28" s="373"/>
      <c r="E28" s="374"/>
      <c r="F28" s="374"/>
      <c r="G28" s="374"/>
      <c r="H28" s="374"/>
      <c r="I28" s="374"/>
      <c r="J28" s="374"/>
      <c r="K28" s="374"/>
      <c r="L28" s="478" t="s">
        <v>57</v>
      </c>
      <c r="M28" s="446"/>
    </row>
    <row r="29" spans="1:13" s="382" customFormat="1" ht="23.1" customHeight="1">
      <c r="A29" s="879"/>
      <c r="B29" s="242" t="s">
        <v>41</v>
      </c>
      <c r="C29" s="373" t="s">
        <v>803</v>
      </c>
      <c r="D29" s="374"/>
      <c r="E29" s="374"/>
      <c r="F29" s="374"/>
      <c r="G29" s="374"/>
      <c r="H29" s="374"/>
      <c r="I29" s="374"/>
      <c r="J29" s="374"/>
      <c r="K29" s="374"/>
      <c r="L29" s="478" t="s">
        <v>49</v>
      </c>
      <c r="M29" s="446"/>
    </row>
    <row r="30" spans="1:13" s="382" customFormat="1" ht="23.1" customHeight="1">
      <c r="A30" s="879"/>
      <c r="B30" s="242" t="s">
        <v>59</v>
      </c>
      <c r="C30" s="373" t="s">
        <v>347</v>
      </c>
      <c r="D30" s="374"/>
      <c r="E30" s="374"/>
      <c r="F30" s="374"/>
      <c r="G30" s="374"/>
      <c r="H30" s="374"/>
      <c r="I30" s="374"/>
      <c r="J30" s="374"/>
      <c r="K30" s="374"/>
      <c r="L30" s="478" t="s">
        <v>58</v>
      </c>
      <c r="M30" s="446"/>
    </row>
    <row r="31" spans="1:13" s="382" customFormat="1" ht="23.1" customHeight="1">
      <c r="A31" s="879"/>
      <c r="B31" s="242" t="s">
        <v>43</v>
      </c>
      <c r="C31" s="375" t="s">
        <v>547</v>
      </c>
      <c r="D31" s="373"/>
      <c r="E31" s="374"/>
      <c r="F31" s="374"/>
      <c r="G31" s="374"/>
      <c r="H31" s="374"/>
      <c r="I31" s="374"/>
      <c r="J31" s="374"/>
      <c r="K31" s="374"/>
      <c r="L31" s="478" t="s">
        <v>401</v>
      </c>
      <c r="M31" s="446"/>
    </row>
    <row r="32" spans="1:13" s="382" customFormat="1" ht="23.1" customHeight="1">
      <c r="A32" s="879"/>
      <c r="B32" s="729" t="s">
        <v>44</v>
      </c>
      <c r="C32" s="375" t="s">
        <v>548</v>
      </c>
      <c r="D32" s="373"/>
      <c r="E32" s="374"/>
      <c r="F32" s="374"/>
      <c r="G32" s="374"/>
      <c r="H32" s="374"/>
      <c r="I32" s="374"/>
      <c r="J32" s="374"/>
      <c r="K32" s="374"/>
      <c r="L32" s="478" t="s">
        <v>54</v>
      </c>
      <c r="M32" s="446"/>
    </row>
    <row r="33" spans="1:13" s="382" customFormat="1" ht="23.1" customHeight="1">
      <c r="A33" s="879"/>
      <c r="B33" s="242" t="s">
        <v>62</v>
      </c>
      <c r="C33" s="1016" t="s">
        <v>1239</v>
      </c>
      <c r="D33" s="1017"/>
      <c r="E33" s="1017"/>
      <c r="F33" s="1017"/>
      <c r="G33" s="1017"/>
      <c r="H33" s="1017"/>
      <c r="I33" s="1017"/>
      <c r="J33" s="1017"/>
      <c r="K33" s="1018"/>
      <c r="L33" s="478" t="s">
        <v>42</v>
      </c>
      <c r="M33" s="446"/>
    </row>
    <row r="34" spans="1:13" s="382" customFormat="1" ht="23.1" customHeight="1">
      <c r="A34" s="879"/>
      <c r="B34" s="730" t="s">
        <v>46</v>
      </c>
      <c r="C34" s="375" t="s">
        <v>649</v>
      </c>
      <c r="D34" s="373"/>
      <c r="E34" s="374"/>
      <c r="F34" s="374"/>
      <c r="G34" s="374"/>
      <c r="H34" s="374"/>
      <c r="I34" s="374"/>
      <c r="J34" s="374"/>
      <c r="K34" s="374"/>
      <c r="L34" s="478" t="s">
        <v>37</v>
      </c>
      <c r="M34" s="446"/>
    </row>
    <row r="35" spans="1:13" s="382" customFormat="1" ht="23.1" customHeight="1">
      <c r="A35" s="880">
        <v>4</v>
      </c>
      <c r="B35" s="885" t="s">
        <v>812</v>
      </c>
      <c r="C35" s="886"/>
      <c r="D35" s="886"/>
      <c r="E35" s="886"/>
      <c r="F35" s="886"/>
      <c r="G35" s="886"/>
      <c r="H35" s="886"/>
      <c r="I35" s="886"/>
      <c r="J35" s="886"/>
      <c r="K35" s="886"/>
      <c r="L35" s="731" t="s">
        <v>60</v>
      </c>
      <c r="M35" s="450"/>
    </row>
    <row r="36" spans="1:13" s="382" customFormat="1" ht="23.1" customHeight="1">
      <c r="A36" s="879"/>
      <c r="B36" s="445" t="s">
        <v>61</v>
      </c>
      <c r="C36" s="373" t="s">
        <v>1248</v>
      </c>
      <c r="D36" s="374"/>
      <c r="E36" s="374"/>
      <c r="F36" s="374"/>
      <c r="G36" s="374"/>
      <c r="H36" s="374"/>
      <c r="I36" s="374"/>
      <c r="J36" s="374"/>
      <c r="K36" s="374"/>
      <c r="L36" s="478" t="s">
        <v>400</v>
      </c>
      <c r="M36" s="446"/>
    </row>
    <row r="37" spans="1:13" s="382" customFormat="1" ht="23.1" customHeight="1">
      <c r="A37" s="879"/>
      <c r="B37" s="445" t="s">
        <v>702</v>
      </c>
      <c r="C37" s="244" t="s">
        <v>1281</v>
      </c>
      <c r="D37" s="374"/>
      <c r="E37" s="374"/>
      <c r="F37" s="374"/>
      <c r="G37" s="374"/>
      <c r="H37" s="374"/>
      <c r="I37" s="374"/>
      <c r="J37" s="374"/>
      <c r="K37" s="374"/>
      <c r="L37" s="478" t="s">
        <v>37</v>
      </c>
      <c r="M37" s="446"/>
    </row>
    <row r="38" spans="1:13" ht="23.1" customHeight="1">
      <c r="A38" s="878"/>
      <c r="B38" s="482" t="s">
        <v>39</v>
      </c>
      <c r="C38" s="483" t="s">
        <v>1093</v>
      </c>
      <c r="D38" s="837"/>
      <c r="E38" s="837"/>
      <c r="F38" s="837"/>
      <c r="G38" s="837"/>
      <c r="H38" s="485"/>
      <c r="I38" s="485"/>
      <c r="J38" s="485"/>
      <c r="K38" s="485"/>
      <c r="L38" s="836" t="s">
        <v>37</v>
      </c>
      <c r="M38" s="486"/>
    </row>
    <row r="39" spans="1:13" s="382" customFormat="1" ht="23.1" customHeight="1">
      <c r="A39" s="879"/>
      <c r="B39" s="445" t="s">
        <v>40</v>
      </c>
      <c r="C39" s="373" t="s">
        <v>499</v>
      </c>
      <c r="D39" s="374"/>
      <c r="E39" s="374"/>
      <c r="F39" s="374"/>
      <c r="G39" s="374"/>
      <c r="H39" s="374"/>
      <c r="I39" s="374"/>
      <c r="J39" s="374"/>
      <c r="K39" s="374"/>
      <c r="L39" s="478" t="s">
        <v>37</v>
      </c>
      <c r="M39" s="446"/>
    </row>
    <row r="40" spans="1:13" s="382" customFormat="1" ht="23.1" customHeight="1">
      <c r="A40" s="879"/>
      <c r="B40" s="445" t="s">
        <v>41</v>
      </c>
      <c r="C40" s="373" t="s">
        <v>391</v>
      </c>
      <c r="D40" s="374"/>
      <c r="E40" s="374"/>
      <c r="F40" s="374"/>
      <c r="G40" s="374"/>
      <c r="H40" s="374"/>
      <c r="I40" s="374"/>
      <c r="J40" s="374"/>
      <c r="K40" s="374"/>
      <c r="L40" s="478" t="s">
        <v>37</v>
      </c>
      <c r="M40" s="446"/>
    </row>
    <row r="41" spans="1:13" s="382" customFormat="1" ht="23.1" customHeight="1">
      <c r="A41" s="879"/>
      <c r="B41" s="445" t="s">
        <v>59</v>
      </c>
      <c r="C41" s="373" t="s">
        <v>1289</v>
      </c>
      <c r="D41" s="374"/>
      <c r="E41" s="374"/>
      <c r="F41" s="374"/>
      <c r="G41" s="374"/>
      <c r="H41" s="374"/>
      <c r="I41" s="374"/>
      <c r="J41" s="374"/>
      <c r="K41" s="374"/>
      <c r="L41" s="478" t="s">
        <v>37</v>
      </c>
      <c r="M41" s="446"/>
    </row>
    <row r="42" spans="1:13" s="382" customFormat="1" ht="28.5" customHeight="1">
      <c r="A42" s="879"/>
      <c r="B42" s="468" t="s">
        <v>43</v>
      </c>
      <c r="C42" s="1019" t="s">
        <v>1249</v>
      </c>
      <c r="D42" s="1020"/>
      <c r="E42" s="1020"/>
      <c r="F42" s="1020"/>
      <c r="G42" s="1020"/>
      <c r="H42" s="1020"/>
      <c r="I42" s="1020"/>
      <c r="J42" s="1020"/>
      <c r="K42" s="1021"/>
      <c r="L42" s="478" t="s">
        <v>765</v>
      </c>
      <c r="M42" s="446"/>
    </row>
    <row r="43" spans="1:13" s="382" customFormat="1" ht="23.1" customHeight="1">
      <c r="A43" s="881">
        <v>5</v>
      </c>
      <c r="B43" s="887" t="s">
        <v>392</v>
      </c>
      <c r="C43" s="888"/>
      <c r="D43" s="888"/>
      <c r="E43" s="888"/>
      <c r="F43" s="888"/>
      <c r="G43" s="888"/>
      <c r="H43" s="888"/>
      <c r="I43" s="888"/>
      <c r="J43" s="888"/>
      <c r="K43" s="888"/>
      <c r="L43" s="478" t="s">
        <v>400</v>
      </c>
      <c r="M43" s="450"/>
    </row>
    <row r="44" spans="1:13" s="382" customFormat="1" ht="23.1" customHeight="1">
      <c r="A44" s="880"/>
      <c r="B44" s="448" t="s">
        <v>63</v>
      </c>
      <c r="C44" s="374" t="s">
        <v>606</v>
      </c>
      <c r="D44" s="449"/>
      <c r="E44" s="449"/>
      <c r="F44" s="449"/>
      <c r="G44" s="449"/>
      <c r="H44" s="449"/>
      <c r="I44" s="449"/>
      <c r="J44" s="449"/>
      <c r="K44" s="449"/>
      <c r="L44" s="478"/>
      <c r="M44" s="450"/>
    </row>
    <row r="45" spans="1:13" s="382" customFormat="1" ht="23.1" customHeight="1">
      <c r="A45" s="882"/>
      <c r="B45" s="447"/>
      <c r="C45" s="451" t="s">
        <v>64</v>
      </c>
      <c r="D45" s="373" t="s">
        <v>813</v>
      </c>
      <c r="E45" s="374"/>
      <c r="F45" s="374"/>
      <c r="G45" s="374"/>
      <c r="H45" s="374"/>
      <c r="I45" s="374"/>
      <c r="J45" s="374"/>
      <c r="K45" s="374"/>
      <c r="L45" s="478" t="s">
        <v>54</v>
      </c>
      <c r="M45" s="446"/>
    </row>
    <row r="46" spans="1:13" s="382" customFormat="1" ht="23.1" customHeight="1">
      <c r="A46" s="882"/>
      <c r="B46" s="447"/>
      <c r="C46" s="451" t="s">
        <v>65</v>
      </c>
      <c r="D46" s="373" t="s">
        <v>393</v>
      </c>
      <c r="E46" s="374"/>
      <c r="F46" s="374"/>
      <c r="G46" s="374"/>
      <c r="H46" s="374"/>
      <c r="I46" s="374"/>
      <c r="J46" s="374"/>
      <c r="K46" s="374"/>
      <c r="L46" s="478" t="s">
        <v>66</v>
      </c>
      <c r="M46" s="446"/>
    </row>
    <row r="47" spans="1:13" s="382" customFormat="1" ht="23.1" customHeight="1">
      <c r="A47" s="883"/>
      <c r="B47" s="448" t="s">
        <v>67</v>
      </c>
      <c r="C47" s="374" t="s">
        <v>394</v>
      </c>
      <c r="D47" s="374"/>
      <c r="E47" s="374"/>
      <c r="F47" s="374"/>
      <c r="G47" s="374"/>
      <c r="H47" s="374"/>
      <c r="I47" s="374"/>
      <c r="J47" s="374"/>
      <c r="K47" s="374"/>
      <c r="L47" s="478"/>
      <c r="M47" s="446"/>
    </row>
    <row r="48" spans="1:13" s="382" customFormat="1" ht="23.1" customHeight="1">
      <c r="A48" s="882"/>
      <c r="B48" s="447"/>
      <c r="C48" s="451" t="s">
        <v>68</v>
      </c>
      <c r="D48" s="373" t="s">
        <v>602</v>
      </c>
      <c r="E48" s="374"/>
      <c r="F48" s="374"/>
      <c r="G48" s="374"/>
      <c r="H48" s="374"/>
      <c r="I48" s="374"/>
      <c r="J48" s="374"/>
      <c r="K48" s="374"/>
      <c r="L48" s="478" t="s">
        <v>398</v>
      </c>
      <c r="M48" s="446"/>
    </row>
    <row r="49" spans="1:13" s="382" customFormat="1" ht="23.1" customHeight="1">
      <c r="A49" s="882"/>
      <c r="B49" s="447"/>
      <c r="C49" s="451" t="s">
        <v>69</v>
      </c>
      <c r="D49" s="373" t="s">
        <v>603</v>
      </c>
      <c r="E49" s="374"/>
      <c r="F49" s="374"/>
      <c r="G49" s="374"/>
      <c r="H49" s="374"/>
      <c r="I49" s="374"/>
      <c r="J49" s="374"/>
      <c r="K49" s="374"/>
      <c r="L49" s="478" t="s">
        <v>398</v>
      </c>
      <c r="M49" s="446"/>
    </row>
    <row r="50" spans="1:13" s="382" customFormat="1" ht="23.1" customHeight="1">
      <c r="A50" s="882"/>
      <c r="B50" s="447"/>
      <c r="C50" s="451" t="s">
        <v>70</v>
      </c>
      <c r="D50" s="373" t="s">
        <v>161</v>
      </c>
      <c r="E50" s="374"/>
      <c r="F50" s="374"/>
      <c r="G50" s="374"/>
      <c r="H50" s="374"/>
      <c r="I50" s="374"/>
      <c r="J50" s="374"/>
      <c r="K50" s="374"/>
      <c r="L50" s="478" t="s">
        <v>398</v>
      </c>
      <c r="M50" s="446"/>
    </row>
    <row r="51" spans="1:13" s="382" customFormat="1" ht="23.1" customHeight="1">
      <c r="A51" s="882"/>
      <c r="B51" s="447"/>
      <c r="C51" s="451" t="s">
        <v>71</v>
      </c>
      <c r="D51" s="373" t="s">
        <v>395</v>
      </c>
      <c r="E51" s="374"/>
      <c r="F51" s="374"/>
      <c r="G51" s="374"/>
      <c r="H51" s="374"/>
      <c r="I51" s="374"/>
      <c r="J51" s="374"/>
      <c r="K51" s="374"/>
      <c r="L51" s="478" t="s">
        <v>45</v>
      </c>
      <c r="M51" s="446"/>
    </row>
    <row r="52" spans="1:13" s="382" customFormat="1" ht="23.1" customHeight="1">
      <c r="A52" s="882"/>
      <c r="B52" s="447"/>
      <c r="C52" s="451" t="s">
        <v>72</v>
      </c>
      <c r="D52" s="373" t="s">
        <v>755</v>
      </c>
      <c r="E52" s="374"/>
      <c r="F52" s="374"/>
      <c r="G52" s="374"/>
      <c r="H52" s="374"/>
      <c r="I52" s="374"/>
      <c r="J52" s="374"/>
      <c r="K52" s="374"/>
      <c r="L52" s="478" t="s">
        <v>73</v>
      </c>
      <c r="M52" s="446"/>
    </row>
    <row r="53" spans="1:13" s="382" customFormat="1" ht="23.1" customHeight="1">
      <c r="A53" s="882"/>
      <c r="B53" s="447"/>
      <c r="C53" s="376" t="s">
        <v>74</v>
      </c>
      <c r="D53" s="373" t="s">
        <v>106</v>
      </c>
      <c r="E53" s="374"/>
      <c r="F53" s="374"/>
      <c r="G53" s="374"/>
      <c r="H53" s="374"/>
      <c r="I53" s="374"/>
      <c r="J53" s="374"/>
      <c r="K53" s="374"/>
      <c r="L53" s="478" t="s">
        <v>399</v>
      </c>
      <c r="M53" s="446"/>
    </row>
    <row r="54" spans="1:13" s="382" customFormat="1" ht="23.1" customHeight="1">
      <c r="A54" s="882"/>
      <c r="B54" s="447"/>
      <c r="C54" s="376" t="s">
        <v>636</v>
      </c>
      <c r="D54" s="373" t="s">
        <v>637</v>
      </c>
      <c r="E54" s="374"/>
      <c r="F54" s="374"/>
      <c r="G54" s="374"/>
      <c r="H54" s="374"/>
      <c r="I54" s="374"/>
      <c r="J54" s="374"/>
      <c r="K54" s="374"/>
      <c r="L54" s="478" t="s">
        <v>42</v>
      </c>
      <c r="M54" s="446"/>
    </row>
    <row r="55" spans="1:13" s="382" customFormat="1" ht="23.1" customHeight="1">
      <c r="A55" s="882"/>
      <c r="B55" s="447"/>
      <c r="C55" s="451" t="s">
        <v>638</v>
      </c>
      <c r="D55" s="373" t="s">
        <v>348</v>
      </c>
      <c r="E55" s="374"/>
      <c r="F55" s="374"/>
      <c r="G55" s="374"/>
      <c r="H55" s="374"/>
      <c r="I55" s="374"/>
      <c r="J55" s="374"/>
      <c r="K55" s="374"/>
      <c r="L55" s="478" t="s">
        <v>37</v>
      </c>
      <c r="M55" s="446"/>
    </row>
    <row r="56" spans="1:13" s="382" customFormat="1" ht="23.1" customHeight="1">
      <c r="A56" s="882"/>
      <c r="B56" s="452"/>
      <c r="C56" s="451" t="s">
        <v>700</v>
      </c>
      <c r="D56" s="373" t="s">
        <v>944</v>
      </c>
      <c r="E56" s="374"/>
      <c r="F56" s="374"/>
      <c r="G56" s="374"/>
      <c r="H56" s="374"/>
      <c r="I56" s="374"/>
      <c r="J56" s="374"/>
      <c r="K56" s="374"/>
      <c r="L56" s="478" t="s">
        <v>400</v>
      </c>
      <c r="M56" s="446"/>
    </row>
    <row r="57" spans="1:13" s="382" customFormat="1" ht="23.1" customHeight="1">
      <c r="A57" s="883"/>
      <c r="B57" s="448" t="s">
        <v>403</v>
      </c>
      <c r="C57" s="374" t="s">
        <v>396</v>
      </c>
      <c r="D57" s="374"/>
      <c r="E57" s="374"/>
      <c r="F57" s="374"/>
      <c r="G57" s="374"/>
      <c r="H57" s="374"/>
      <c r="I57" s="374"/>
      <c r="J57" s="374"/>
      <c r="K57" s="374"/>
      <c r="L57" s="478"/>
      <c r="M57" s="446"/>
    </row>
    <row r="58" spans="1:13" s="382" customFormat="1" ht="23.1" customHeight="1">
      <c r="A58" s="882"/>
      <c r="B58" s="447"/>
      <c r="C58" s="451" t="s">
        <v>402</v>
      </c>
      <c r="D58" s="373" t="s">
        <v>585</v>
      </c>
      <c r="E58" s="374"/>
      <c r="F58" s="374"/>
      <c r="G58" s="374"/>
      <c r="H58" s="374"/>
      <c r="I58" s="374"/>
      <c r="J58" s="374"/>
      <c r="K58" s="374"/>
      <c r="L58" s="478" t="s">
        <v>398</v>
      </c>
      <c r="M58" s="446"/>
    </row>
    <row r="59" spans="1:13" s="382" customFormat="1" ht="23.1" customHeight="1">
      <c r="A59" s="882"/>
      <c r="B59" s="447"/>
      <c r="C59" s="451" t="s">
        <v>69</v>
      </c>
      <c r="D59" s="373" t="s">
        <v>586</v>
      </c>
      <c r="E59" s="374"/>
      <c r="F59" s="374"/>
      <c r="G59" s="374"/>
      <c r="H59" s="374"/>
      <c r="I59" s="374"/>
      <c r="J59" s="374"/>
      <c r="K59" s="374"/>
      <c r="L59" s="478" t="s">
        <v>398</v>
      </c>
      <c r="M59" s="446"/>
    </row>
    <row r="60" spans="1:13" s="382" customFormat="1" ht="23.1" customHeight="1">
      <c r="A60" s="882"/>
      <c r="B60" s="447"/>
      <c r="C60" s="451" t="s">
        <v>70</v>
      </c>
      <c r="D60" s="373" t="s">
        <v>107</v>
      </c>
      <c r="E60" s="374"/>
      <c r="F60" s="374"/>
      <c r="G60" s="374"/>
      <c r="H60" s="374"/>
      <c r="I60" s="374"/>
      <c r="J60" s="374"/>
      <c r="K60" s="374"/>
      <c r="L60" s="478" t="s">
        <v>587</v>
      </c>
      <c r="M60" s="446"/>
    </row>
    <row r="61" spans="1:13" s="382" customFormat="1" ht="23.1" customHeight="1" thickBot="1">
      <c r="A61" s="884"/>
      <c r="B61" s="453"/>
      <c r="C61" s="454" t="s">
        <v>599</v>
      </c>
      <c r="D61" s="455" t="s">
        <v>865</v>
      </c>
      <c r="E61" s="456"/>
      <c r="F61" s="456"/>
      <c r="G61" s="456"/>
      <c r="H61" s="456"/>
      <c r="I61" s="456"/>
      <c r="J61" s="456"/>
      <c r="K61" s="456"/>
      <c r="L61" s="479" t="s">
        <v>53</v>
      </c>
      <c r="M61" s="457"/>
    </row>
    <row r="62" spans="1:13" s="382" customFormat="1">
      <c r="A62" s="458"/>
      <c r="B62" s="458"/>
      <c r="C62" s="459"/>
      <c r="D62" s="460"/>
      <c r="E62" s="460"/>
      <c r="F62" s="460"/>
      <c r="G62" s="460"/>
      <c r="H62" s="460"/>
      <c r="I62" s="460"/>
      <c r="J62" s="460"/>
      <c r="K62" s="460"/>
      <c r="L62" s="475"/>
      <c r="M62" s="458"/>
    </row>
    <row r="63" spans="1:13" s="473" customFormat="1" ht="13.5" customHeight="1">
      <c r="A63" s="472" t="s">
        <v>782</v>
      </c>
      <c r="B63" s="1025" t="s">
        <v>783</v>
      </c>
      <c r="C63" s="1025"/>
      <c r="D63" s="1025"/>
      <c r="E63" s="1025"/>
      <c r="F63" s="1025"/>
      <c r="G63" s="1025"/>
      <c r="H63" s="1025"/>
      <c r="I63" s="1025"/>
      <c r="J63" s="1025"/>
      <c r="K63" s="1025"/>
      <c r="L63" s="1025"/>
      <c r="M63" s="1025"/>
    </row>
    <row r="64" spans="1:13" s="473" customFormat="1">
      <c r="A64" s="472"/>
      <c r="B64" s="1025" t="s">
        <v>784</v>
      </c>
      <c r="C64" s="1025"/>
      <c r="D64" s="1025"/>
      <c r="E64" s="1025"/>
      <c r="F64" s="1025"/>
      <c r="G64" s="1025"/>
      <c r="H64" s="1025"/>
      <c r="I64" s="1025"/>
      <c r="J64" s="1025"/>
      <c r="K64" s="1025"/>
      <c r="L64" s="1025"/>
      <c r="M64" s="1025"/>
    </row>
    <row r="65" spans="1:13" s="473" customFormat="1">
      <c r="A65" s="474" t="s">
        <v>786</v>
      </c>
      <c r="B65" s="1011" t="s">
        <v>785</v>
      </c>
      <c r="C65" s="1011"/>
      <c r="D65" s="1011"/>
      <c r="E65" s="1011"/>
      <c r="F65" s="1011"/>
      <c r="G65" s="1011"/>
      <c r="H65" s="1011"/>
      <c r="I65" s="1011"/>
      <c r="J65" s="1011"/>
      <c r="K65" s="1011"/>
      <c r="L65" s="1011"/>
      <c r="M65" s="1011"/>
    </row>
    <row r="66" spans="1:13">
      <c r="A66" s="210"/>
      <c r="B66" s="210"/>
      <c r="C66" s="210"/>
      <c r="D66" s="210"/>
      <c r="E66" s="210"/>
      <c r="F66" s="210"/>
      <c r="G66" s="210"/>
      <c r="H66" s="210"/>
      <c r="I66" s="210"/>
      <c r="J66" s="210"/>
      <c r="K66" s="210"/>
      <c r="L66" s="480"/>
      <c r="M66" s="211"/>
    </row>
  </sheetData>
  <mergeCells count="11">
    <mergeCell ref="B65:M65"/>
    <mergeCell ref="A1:M1"/>
    <mergeCell ref="C22:K22"/>
    <mergeCell ref="C23:K23"/>
    <mergeCell ref="C33:K33"/>
    <mergeCell ref="C42:K42"/>
    <mergeCell ref="C9:K9"/>
    <mergeCell ref="B63:M63"/>
    <mergeCell ref="B64:M64"/>
    <mergeCell ref="C26:K26"/>
    <mergeCell ref="C8:K8"/>
  </mergeCells>
  <phoneticPr fontId="2"/>
  <printOptions horizontalCentered="1"/>
  <pageMargins left="0.19685039370078741" right="0.19685039370078741" top="0.59055118110236227" bottom="0.59055118110236227" header="0.19685039370078741" footer="0.39370078740157483"/>
  <pageSetup paperSize="9" fitToHeight="0" orientation="portrait" r:id="rId1"/>
  <headerFooter alignWithMargins="0"/>
  <rowBreaks count="1" manualBreakCount="1">
    <brk id="31" max="12"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showGridLines="0" view="pageBreakPreview" zoomScaleNormal="100" zoomScaleSheetLayoutView="100" workbookViewId="0">
      <selection activeCell="B2" sqref="B2"/>
    </sheetView>
  </sheetViews>
  <sheetFormatPr defaultColWidth="9.125" defaultRowHeight="13.5"/>
  <cols>
    <col min="1" max="1" width="0.875" style="382" customWidth="1"/>
    <col min="2" max="3" width="9.125" style="382" customWidth="1"/>
    <col min="4" max="11" width="8.375" style="382" customWidth="1"/>
    <col min="12" max="12" width="10.125" style="382" customWidth="1"/>
    <col min="13" max="13" width="9.125" style="382"/>
    <col min="14" max="14" width="1.125" style="382" customWidth="1"/>
    <col min="15" max="16384" width="9.125" style="382"/>
  </cols>
  <sheetData>
    <row r="1" spans="1:13">
      <c r="A1" s="251"/>
      <c r="B1" s="251" t="s">
        <v>1232</v>
      </c>
      <c r="C1" s="251"/>
      <c r="D1" s="251"/>
      <c r="E1" s="251"/>
      <c r="F1" s="251"/>
      <c r="G1" s="251"/>
      <c r="H1" s="251"/>
      <c r="I1" s="251"/>
      <c r="J1" s="251"/>
      <c r="K1" s="251"/>
      <c r="L1" s="251"/>
      <c r="M1" s="912"/>
    </row>
    <row r="2" spans="1:13">
      <c r="A2" s="251"/>
      <c r="B2" s="251"/>
      <c r="C2" s="251"/>
      <c r="D2" s="251"/>
      <c r="E2" s="251"/>
      <c r="F2" s="251"/>
      <c r="G2" s="251"/>
      <c r="H2" s="251"/>
      <c r="I2" s="251"/>
      <c r="J2" s="251"/>
      <c r="K2" s="251"/>
      <c r="L2" s="251"/>
      <c r="M2" s="251"/>
    </row>
    <row r="3" spans="1:13" ht="18" customHeight="1">
      <c r="A3" s="251"/>
      <c r="B3" s="824" t="s">
        <v>159</v>
      </c>
      <c r="C3" s="909" t="s">
        <v>1234</v>
      </c>
      <c r="D3" s="913"/>
      <c r="E3" s="913"/>
      <c r="F3" s="913"/>
      <c r="G3" s="913"/>
      <c r="H3" s="913"/>
      <c r="I3" s="913"/>
      <c r="J3" s="913"/>
      <c r="K3" s="913"/>
      <c r="L3" s="914"/>
      <c r="M3" s="915"/>
    </row>
    <row r="4" spans="1:13" ht="31.5" customHeight="1">
      <c r="A4" s="251"/>
      <c r="B4" s="902"/>
      <c r="C4" s="916" t="s">
        <v>30</v>
      </c>
      <c r="D4" s="917" t="s">
        <v>1160</v>
      </c>
      <c r="E4" s="917" t="s">
        <v>1161</v>
      </c>
      <c r="F4" s="917" t="s">
        <v>1165</v>
      </c>
      <c r="G4" s="917" t="s">
        <v>1162</v>
      </c>
      <c r="H4" s="918" t="s">
        <v>1163</v>
      </c>
      <c r="I4" s="917" t="s">
        <v>1164</v>
      </c>
      <c r="J4" s="917" t="s">
        <v>1166</v>
      </c>
      <c r="K4" s="919" t="s">
        <v>1167</v>
      </c>
      <c r="L4" s="920" t="s">
        <v>1172</v>
      </c>
      <c r="M4" s="921" t="s">
        <v>1171</v>
      </c>
    </row>
    <row r="5" spans="1:13" ht="18" customHeight="1">
      <c r="A5" s="251"/>
      <c r="B5" s="902"/>
      <c r="C5" s="916" t="s">
        <v>1168</v>
      </c>
      <c r="D5" s="916"/>
      <c r="E5" s="916"/>
      <c r="F5" s="922"/>
      <c r="G5" s="922"/>
      <c r="H5" s="922"/>
      <c r="I5" s="916"/>
      <c r="J5" s="923"/>
      <c r="K5" s="924"/>
      <c r="L5" s="924"/>
      <c r="M5" s="828" t="s">
        <v>1181</v>
      </c>
    </row>
    <row r="6" spans="1:13" ht="18" customHeight="1">
      <c r="A6" s="251"/>
      <c r="B6" s="902"/>
      <c r="C6" s="916" t="s">
        <v>1170</v>
      </c>
      <c r="D6" s="917"/>
      <c r="E6" s="917"/>
      <c r="F6" s="917"/>
      <c r="G6" s="925"/>
      <c r="H6" s="925"/>
      <c r="I6" s="925"/>
      <c r="J6" s="923"/>
      <c r="K6" s="924"/>
      <c r="L6" s="924"/>
      <c r="M6" s="828"/>
    </row>
    <row r="7" spans="1:13" ht="18" customHeight="1">
      <c r="A7" s="251"/>
      <c r="B7" s="902"/>
      <c r="C7" s="916" t="s">
        <v>1169</v>
      </c>
      <c r="D7" s="916"/>
      <c r="E7" s="916"/>
      <c r="F7" s="916"/>
      <c r="G7" s="923"/>
      <c r="H7" s="923"/>
      <c r="I7" s="923"/>
      <c r="J7" s="923"/>
      <c r="K7" s="924"/>
      <c r="L7" s="924"/>
      <c r="M7" s="828"/>
    </row>
    <row r="8" spans="1:13" ht="18" customHeight="1">
      <c r="A8" s="251"/>
      <c r="B8" s="902"/>
      <c r="C8" s="926" t="s">
        <v>1180</v>
      </c>
      <c r="D8" s="927"/>
      <c r="E8" s="927"/>
      <c r="F8" s="927"/>
      <c r="G8" s="927"/>
      <c r="H8" s="892"/>
      <c r="I8" s="927"/>
      <c r="J8" s="927"/>
      <c r="K8" s="905"/>
      <c r="L8" s="928"/>
      <c r="M8" s="929"/>
    </row>
    <row r="9" spans="1:13" ht="9.9499999999999993" customHeight="1">
      <c r="A9" s="251"/>
      <c r="B9" s="902"/>
      <c r="C9" s="930"/>
      <c r="D9" s="616"/>
      <c r="E9" s="927"/>
      <c r="F9" s="927"/>
      <c r="G9" s="930"/>
      <c r="H9" s="616"/>
      <c r="I9" s="927"/>
      <c r="J9" s="927"/>
      <c r="K9" s="616"/>
      <c r="L9" s="905"/>
      <c r="M9" s="906"/>
    </row>
    <row r="10" spans="1:13" s="381" customFormat="1" ht="9.9499999999999993" customHeight="1">
      <c r="A10" s="329"/>
      <c r="B10" s="756"/>
      <c r="C10" s="931"/>
      <c r="D10" s="895"/>
      <c r="E10" s="927"/>
      <c r="F10" s="927"/>
      <c r="G10" s="927"/>
      <c r="H10" s="927"/>
      <c r="I10" s="927"/>
      <c r="J10" s="927"/>
      <c r="K10" s="927"/>
      <c r="L10" s="616"/>
      <c r="M10" s="469"/>
    </row>
    <row r="11" spans="1:13" ht="18" customHeight="1">
      <c r="A11" s="251"/>
      <c r="B11" s="902"/>
      <c r="C11" s="905" t="s">
        <v>1177</v>
      </c>
      <c r="D11" s="905"/>
      <c r="E11" s="905"/>
      <c r="F11" s="905"/>
      <c r="G11" s="905"/>
      <c r="H11" s="905"/>
      <c r="I11" s="905"/>
      <c r="J11" s="905"/>
      <c r="K11" s="905"/>
      <c r="L11" s="905"/>
      <c r="M11" s="906"/>
    </row>
    <row r="12" spans="1:13" ht="18" customHeight="1">
      <c r="A12" s="251"/>
      <c r="B12" s="904"/>
      <c r="C12" s="1240"/>
      <c r="D12" s="1241"/>
      <c r="E12" s="1241"/>
      <c r="F12" s="1241"/>
      <c r="G12" s="1241"/>
      <c r="H12" s="1241"/>
      <c r="I12" s="1241"/>
      <c r="J12" s="1241"/>
      <c r="K12" s="1241"/>
      <c r="L12" s="1241"/>
      <c r="M12" s="1242"/>
    </row>
    <row r="13" spans="1:13" ht="18" customHeight="1">
      <c r="A13" s="251"/>
      <c r="B13" s="904"/>
      <c r="C13" s="1240"/>
      <c r="D13" s="1241"/>
      <c r="E13" s="1241"/>
      <c r="F13" s="1241"/>
      <c r="G13" s="1241"/>
      <c r="H13" s="1241"/>
      <c r="I13" s="1241"/>
      <c r="J13" s="1241"/>
      <c r="K13" s="1241"/>
      <c r="L13" s="1241"/>
      <c r="M13" s="1242"/>
    </row>
    <row r="14" spans="1:13" ht="18" customHeight="1">
      <c r="A14" s="251"/>
      <c r="B14" s="904"/>
      <c r="C14" s="1240"/>
      <c r="D14" s="1241"/>
      <c r="E14" s="1241"/>
      <c r="F14" s="1241"/>
      <c r="G14" s="1241"/>
      <c r="H14" s="1241"/>
      <c r="I14" s="1241"/>
      <c r="J14" s="1241"/>
      <c r="K14" s="1241"/>
      <c r="L14" s="1241"/>
      <c r="M14" s="1242"/>
    </row>
    <row r="15" spans="1:13" ht="18" customHeight="1">
      <c r="A15" s="251"/>
      <c r="B15" s="904"/>
      <c r="C15" s="1240"/>
      <c r="D15" s="1241"/>
      <c r="E15" s="1241"/>
      <c r="F15" s="1241"/>
      <c r="G15" s="1241"/>
      <c r="H15" s="1241"/>
      <c r="I15" s="1241"/>
      <c r="J15" s="1241"/>
      <c r="K15" s="1241"/>
      <c r="L15" s="1241"/>
      <c r="M15" s="1242"/>
    </row>
    <row r="16" spans="1:13" ht="18" customHeight="1">
      <c r="A16" s="251"/>
      <c r="B16" s="904"/>
      <c r="C16" s="1240"/>
      <c r="D16" s="1241"/>
      <c r="E16" s="1241"/>
      <c r="F16" s="1241"/>
      <c r="G16" s="1241"/>
      <c r="H16" s="1241"/>
      <c r="I16" s="1241"/>
      <c r="J16" s="1241"/>
      <c r="K16" s="1241"/>
      <c r="L16" s="1241"/>
      <c r="M16" s="1242"/>
    </row>
    <row r="17" spans="1:13" ht="9.9499999999999993" customHeight="1">
      <c r="A17" s="251"/>
      <c r="B17" s="904"/>
      <c r="C17" s="932"/>
      <c r="D17" s="907"/>
      <c r="E17" s="907"/>
      <c r="F17" s="907"/>
      <c r="G17" s="907"/>
      <c r="H17" s="907"/>
      <c r="I17" s="907"/>
      <c r="J17" s="907"/>
      <c r="K17" s="907"/>
      <c r="L17" s="905"/>
      <c r="M17" s="906"/>
    </row>
    <row r="18" spans="1:13" ht="18" customHeight="1">
      <c r="A18" s="251"/>
      <c r="B18" s="904"/>
      <c r="C18" s="904" t="s">
        <v>77</v>
      </c>
      <c r="D18" s="905"/>
      <c r="E18" s="905"/>
      <c r="F18" s="905"/>
      <c r="G18" s="905"/>
      <c r="H18" s="905"/>
      <c r="I18" s="905"/>
      <c r="J18" s="905"/>
      <c r="K18" s="905"/>
      <c r="L18" s="905"/>
      <c r="M18" s="906"/>
    </row>
    <row r="19" spans="1:13" ht="18" customHeight="1">
      <c r="A19" s="251"/>
      <c r="B19" s="904"/>
      <c r="C19" s="1252"/>
      <c r="D19" s="1253"/>
      <c r="E19" s="1253"/>
      <c r="F19" s="1253"/>
      <c r="G19" s="1253"/>
      <c r="H19" s="1253"/>
      <c r="I19" s="1253"/>
      <c r="J19" s="1253"/>
      <c r="K19" s="1253"/>
      <c r="L19" s="1253"/>
      <c r="M19" s="1254"/>
    </row>
    <row r="20" spans="1:13" ht="20.25" customHeight="1">
      <c r="A20" s="251"/>
      <c r="B20" s="904"/>
      <c r="C20" s="1252"/>
      <c r="D20" s="1253"/>
      <c r="E20" s="1253"/>
      <c r="F20" s="1253"/>
      <c r="G20" s="1253"/>
      <c r="H20" s="1253"/>
      <c r="I20" s="1253"/>
      <c r="J20" s="1253"/>
      <c r="K20" s="1253"/>
      <c r="L20" s="1253"/>
      <c r="M20" s="1254"/>
    </row>
    <row r="21" spans="1:13" ht="18" customHeight="1">
      <c r="A21" s="251"/>
      <c r="B21" s="904"/>
      <c r="C21" s="1252"/>
      <c r="D21" s="1253"/>
      <c r="E21" s="1253"/>
      <c r="F21" s="1253"/>
      <c r="G21" s="1253"/>
      <c r="H21" s="1253"/>
      <c r="I21" s="1253"/>
      <c r="J21" s="1253"/>
      <c r="K21" s="1253"/>
      <c r="L21" s="1253"/>
      <c r="M21" s="1254"/>
    </row>
    <row r="22" spans="1:13" ht="18" customHeight="1">
      <c r="A22" s="251"/>
      <c r="B22" s="904"/>
      <c r="C22" s="1252"/>
      <c r="D22" s="1253"/>
      <c r="E22" s="1253"/>
      <c r="F22" s="1253"/>
      <c r="G22" s="1253"/>
      <c r="H22" s="1253"/>
      <c r="I22" s="1253"/>
      <c r="J22" s="1253"/>
      <c r="K22" s="1253"/>
      <c r="L22" s="1253"/>
      <c r="M22" s="1254"/>
    </row>
    <row r="23" spans="1:13" ht="18" customHeight="1">
      <c r="A23" s="251"/>
      <c r="B23" s="904"/>
      <c r="C23" s="1252"/>
      <c r="D23" s="1253"/>
      <c r="E23" s="1253"/>
      <c r="F23" s="1253"/>
      <c r="G23" s="1253"/>
      <c r="H23" s="1253"/>
      <c r="I23" s="1253"/>
      <c r="J23" s="1253"/>
      <c r="K23" s="1253"/>
      <c r="L23" s="1253"/>
      <c r="M23" s="1254"/>
    </row>
    <row r="24" spans="1:13" ht="9.9499999999999993" customHeight="1">
      <c r="A24" s="251"/>
      <c r="B24" s="904"/>
      <c r="C24" s="1252"/>
      <c r="D24" s="1253"/>
      <c r="E24" s="1253"/>
      <c r="F24" s="1253"/>
      <c r="G24" s="1253"/>
      <c r="H24" s="1253"/>
      <c r="I24" s="1253"/>
      <c r="J24" s="1253"/>
      <c r="K24" s="1253"/>
      <c r="L24" s="1253"/>
      <c r="M24" s="1254"/>
    </row>
    <row r="25" spans="1:13" ht="18" customHeight="1">
      <c r="A25" s="251"/>
      <c r="B25" s="904"/>
      <c r="C25" s="904" t="s">
        <v>1283</v>
      </c>
      <c r="D25" s="905"/>
      <c r="E25" s="905"/>
      <c r="F25" s="905"/>
      <c r="G25" s="905"/>
      <c r="H25" s="905"/>
      <c r="I25" s="905"/>
      <c r="J25" s="907"/>
      <c r="K25" s="907"/>
      <c r="L25" s="905"/>
      <c r="M25" s="906"/>
    </row>
    <row r="26" spans="1:13" ht="18" customHeight="1">
      <c r="A26" s="251"/>
      <c r="B26" s="904"/>
      <c r="C26" s="1243"/>
      <c r="D26" s="1244"/>
      <c r="E26" s="1244"/>
      <c r="F26" s="1244"/>
      <c r="G26" s="1244"/>
      <c r="H26" s="1244"/>
      <c r="I26" s="1244"/>
      <c r="J26" s="1244"/>
      <c r="K26" s="1244"/>
      <c r="L26" s="1244"/>
      <c r="M26" s="1245"/>
    </row>
    <row r="27" spans="1:13" ht="18" customHeight="1">
      <c r="A27" s="251"/>
      <c r="B27" s="904"/>
      <c r="C27" s="1243"/>
      <c r="D27" s="1244"/>
      <c r="E27" s="1244"/>
      <c r="F27" s="1244"/>
      <c r="G27" s="1244"/>
      <c r="H27" s="1244"/>
      <c r="I27" s="1244"/>
      <c r="J27" s="1244"/>
      <c r="K27" s="1244"/>
      <c r="L27" s="1244"/>
      <c r="M27" s="1245"/>
    </row>
    <row r="28" spans="1:13" ht="18" customHeight="1">
      <c r="A28" s="251"/>
      <c r="B28" s="904"/>
      <c r="C28" s="1243"/>
      <c r="D28" s="1244"/>
      <c r="E28" s="1244"/>
      <c r="F28" s="1244"/>
      <c r="G28" s="1244"/>
      <c r="H28" s="1244"/>
      <c r="I28" s="1244"/>
      <c r="J28" s="1244"/>
      <c r="K28" s="1244"/>
      <c r="L28" s="1244"/>
      <c r="M28" s="1245"/>
    </row>
    <row r="29" spans="1:13" ht="18" customHeight="1">
      <c r="A29" s="251"/>
      <c r="B29" s="904"/>
      <c r="C29" s="1243"/>
      <c r="D29" s="1244"/>
      <c r="E29" s="1244"/>
      <c r="F29" s="1244"/>
      <c r="G29" s="1244"/>
      <c r="H29" s="1244"/>
      <c r="I29" s="1244"/>
      <c r="J29" s="1244"/>
      <c r="K29" s="1244"/>
      <c r="L29" s="1244"/>
      <c r="M29" s="1245"/>
    </row>
    <row r="30" spans="1:13" ht="18" customHeight="1">
      <c r="A30" s="251"/>
      <c r="B30" s="933"/>
      <c r="C30" s="1246"/>
      <c r="D30" s="1247"/>
      <c r="E30" s="1247"/>
      <c r="F30" s="1247"/>
      <c r="G30" s="1247"/>
      <c r="H30" s="1247"/>
      <c r="I30" s="1247"/>
      <c r="J30" s="1247"/>
      <c r="K30" s="1247"/>
      <c r="L30" s="1247"/>
      <c r="M30" s="1248"/>
    </row>
    <row r="31" spans="1:13" ht="18" customHeight="1">
      <c r="A31" s="251"/>
      <c r="B31" s="1249" t="s">
        <v>1186</v>
      </c>
      <c r="C31" s="934" t="s">
        <v>1187</v>
      </c>
      <c r="D31" s="935"/>
      <c r="E31" s="935"/>
      <c r="F31" s="935"/>
      <c r="G31" s="935"/>
      <c r="H31" s="935"/>
      <c r="I31" s="935"/>
      <c r="J31" s="935"/>
      <c r="K31" s="935"/>
      <c r="L31" s="935"/>
      <c r="M31" s="936"/>
    </row>
    <row r="32" spans="1:13" ht="18" customHeight="1">
      <c r="A32" s="251"/>
      <c r="B32" s="1250"/>
      <c r="C32" s="1243"/>
      <c r="D32" s="1244"/>
      <c r="E32" s="1244"/>
      <c r="F32" s="1244"/>
      <c r="G32" s="1244"/>
      <c r="H32" s="1244"/>
      <c r="I32" s="1244"/>
      <c r="J32" s="1244"/>
      <c r="K32" s="1244"/>
      <c r="L32" s="1244"/>
      <c r="M32" s="1245"/>
    </row>
    <row r="33" spans="1:13" ht="18" customHeight="1">
      <c r="A33" s="251"/>
      <c r="B33" s="1250"/>
      <c r="C33" s="1243"/>
      <c r="D33" s="1244"/>
      <c r="E33" s="1244"/>
      <c r="F33" s="1244"/>
      <c r="G33" s="1244"/>
      <c r="H33" s="1244"/>
      <c r="I33" s="1244"/>
      <c r="J33" s="1244"/>
      <c r="K33" s="1244"/>
      <c r="L33" s="1244"/>
      <c r="M33" s="1245"/>
    </row>
    <row r="34" spans="1:13" ht="18" customHeight="1">
      <c r="A34" s="251"/>
      <c r="B34" s="1250"/>
      <c r="C34" s="1243"/>
      <c r="D34" s="1244"/>
      <c r="E34" s="1244"/>
      <c r="F34" s="1244"/>
      <c r="G34" s="1244"/>
      <c r="H34" s="1244"/>
      <c r="I34" s="1244"/>
      <c r="J34" s="1244"/>
      <c r="K34" s="1244"/>
      <c r="L34" s="1244"/>
      <c r="M34" s="1245"/>
    </row>
    <row r="35" spans="1:13" ht="18" customHeight="1">
      <c r="A35" s="251"/>
      <c r="B35" s="1250"/>
      <c r="C35" s="1243"/>
      <c r="D35" s="1244"/>
      <c r="E35" s="1244"/>
      <c r="F35" s="1244"/>
      <c r="G35" s="1244"/>
      <c r="H35" s="1244"/>
      <c r="I35" s="1244"/>
      <c r="J35" s="1244"/>
      <c r="K35" s="1244"/>
      <c r="L35" s="1244"/>
      <c r="M35" s="1245"/>
    </row>
    <row r="36" spans="1:13" ht="18" customHeight="1">
      <c r="A36" s="251"/>
      <c r="B36" s="1251"/>
      <c r="C36" s="1246"/>
      <c r="D36" s="1247"/>
      <c r="E36" s="1247"/>
      <c r="F36" s="1247"/>
      <c r="G36" s="1247"/>
      <c r="H36" s="1247"/>
      <c r="I36" s="1247"/>
      <c r="J36" s="1247"/>
      <c r="K36" s="1247"/>
      <c r="L36" s="1247"/>
      <c r="M36" s="1248"/>
    </row>
    <row r="37" spans="1:13">
      <c r="A37" s="251"/>
      <c r="B37" s="251" t="s">
        <v>1316</v>
      </c>
      <c r="C37" s="251"/>
      <c r="D37" s="251"/>
      <c r="E37" s="251"/>
      <c r="F37" s="251"/>
      <c r="G37" s="251"/>
      <c r="H37" s="251"/>
      <c r="I37" s="251"/>
      <c r="J37" s="251"/>
      <c r="K37" s="251"/>
      <c r="L37" s="251"/>
      <c r="M37" s="251"/>
    </row>
    <row r="38" spans="1:13">
      <c r="A38" s="251"/>
      <c r="B38" s="251" t="s">
        <v>780</v>
      </c>
      <c r="C38" s="251"/>
      <c r="D38" s="251"/>
      <c r="E38" s="251"/>
      <c r="F38" s="251"/>
      <c r="G38" s="251"/>
      <c r="H38" s="251"/>
      <c r="I38" s="251"/>
      <c r="J38" s="251"/>
      <c r="K38" s="251"/>
      <c r="L38" s="251"/>
      <c r="M38" s="251"/>
    </row>
    <row r="39" spans="1:13">
      <c r="A39" s="251"/>
      <c r="B39" s="251" t="s">
        <v>1282</v>
      </c>
      <c r="C39" s="251"/>
      <c r="D39" s="251"/>
      <c r="E39" s="251"/>
      <c r="F39" s="251"/>
      <c r="G39" s="251"/>
      <c r="H39" s="251"/>
      <c r="I39" s="251"/>
      <c r="J39" s="251"/>
      <c r="K39" s="251"/>
      <c r="L39" s="251"/>
      <c r="M39" s="251"/>
    </row>
    <row r="40" spans="1:13">
      <c r="A40" s="251"/>
      <c r="B40" s="251" t="s">
        <v>1250</v>
      </c>
      <c r="C40" s="251"/>
      <c r="D40" s="251"/>
      <c r="E40" s="251"/>
      <c r="F40" s="251"/>
      <c r="G40" s="251"/>
      <c r="H40" s="251"/>
      <c r="I40" s="251"/>
      <c r="J40" s="251"/>
      <c r="K40" s="251"/>
      <c r="L40" s="251"/>
      <c r="M40" s="251"/>
    </row>
    <row r="41" spans="1:13">
      <c r="A41" s="251"/>
      <c r="B41" s="251" t="s">
        <v>1251</v>
      </c>
      <c r="C41" s="251"/>
      <c r="D41" s="251"/>
      <c r="E41" s="251"/>
      <c r="F41" s="251"/>
      <c r="G41" s="251"/>
      <c r="H41" s="251"/>
      <c r="I41" s="251"/>
      <c r="J41" s="251"/>
      <c r="K41" s="251"/>
      <c r="L41" s="251"/>
      <c r="M41" s="251"/>
    </row>
    <row r="42" spans="1:13">
      <c r="A42" s="251"/>
      <c r="B42" s="251" t="s">
        <v>1313</v>
      </c>
      <c r="C42" s="251"/>
      <c r="D42" s="251"/>
      <c r="E42" s="251"/>
      <c r="F42" s="251"/>
      <c r="G42" s="251"/>
      <c r="H42" s="251"/>
      <c r="I42" s="251"/>
      <c r="J42" s="251"/>
      <c r="K42" s="251"/>
      <c r="L42" s="251"/>
      <c r="M42" s="251"/>
    </row>
    <row r="43" spans="1:13">
      <c r="A43" s="251"/>
      <c r="B43" s="1239" t="s">
        <v>842</v>
      </c>
      <c r="C43" s="1239"/>
      <c r="D43" s="1239"/>
      <c r="E43" s="1239"/>
      <c r="F43" s="1239"/>
      <c r="G43" s="1239"/>
      <c r="H43" s="1239"/>
      <c r="I43" s="1239"/>
      <c r="J43" s="1239"/>
      <c r="K43" s="251"/>
      <c r="L43" s="251"/>
      <c r="M43" s="251"/>
    </row>
    <row r="44" spans="1:13">
      <c r="A44" s="251"/>
      <c r="B44" s="937"/>
      <c r="C44" s="937"/>
      <c r="D44" s="937"/>
      <c r="E44" s="937"/>
      <c r="F44" s="937"/>
      <c r="G44" s="937"/>
      <c r="H44" s="937"/>
      <c r="I44" s="937"/>
      <c r="J44" s="937"/>
      <c r="K44" s="251"/>
      <c r="L44" s="251"/>
      <c r="M44" s="251"/>
    </row>
    <row r="45" spans="1:13">
      <c r="A45" s="251"/>
      <c r="B45" s="251" t="s">
        <v>1233</v>
      </c>
      <c r="C45" s="251"/>
      <c r="D45" s="251"/>
      <c r="E45" s="251"/>
      <c r="F45" s="251"/>
      <c r="G45" s="251"/>
      <c r="H45" s="251"/>
      <c r="I45" s="251"/>
      <c r="J45" s="251"/>
      <c r="K45" s="251"/>
      <c r="L45" s="251"/>
      <c r="M45" s="251"/>
    </row>
  </sheetData>
  <mergeCells count="6">
    <mergeCell ref="B43:J43"/>
    <mergeCell ref="C12:M16"/>
    <mergeCell ref="C26:M30"/>
    <mergeCell ref="B31:B36"/>
    <mergeCell ref="C32:M36"/>
    <mergeCell ref="C19:M24"/>
  </mergeCells>
  <phoneticPr fontId="2"/>
  <printOptions horizontalCentered="1"/>
  <pageMargins left="0.78740157480314965" right="0.78740157480314965" top="0.78740157480314965" bottom="0.23622047244094491" header="0.51181102362204722" footer="0.19685039370078741"/>
  <pageSetup paperSize="9" scale="81" fitToHeight="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AA158"/>
  <sheetViews>
    <sheetView workbookViewId="0">
      <selection activeCell="C1" sqref="C1"/>
    </sheetView>
  </sheetViews>
  <sheetFormatPr defaultRowHeight="10.5"/>
  <cols>
    <col min="1" max="1" width="0.875" style="215" customWidth="1"/>
    <col min="2" max="2" width="3.625" style="215" customWidth="1"/>
    <col min="3" max="3" width="4.125" style="215" customWidth="1"/>
    <col min="4" max="4" width="4.375" style="215" customWidth="1"/>
    <col min="5" max="5" width="2.75" style="215" customWidth="1"/>
    <col min="6" max="6" width="3.625" style="215" customWidth="1"/>
    <col min="7" max="7" width="2.875" style="215" bestFit="1" customWidth="1"/>
    <col min="8" max="8" width="3.625" style="215" customWidth="1"/>
    <col min="9" max="9" width="2.875" style="215" bestFit="1" customWidth="1"/>
    <col min="10" max="10" width="3.625" style="215" customWidth="1"/>
    <col min="11" max="11" width="4.5" style="215" customWidth="1"/>
    <col min="12" max="16" width="3.625" style="215" customWidth="1"/>
    <col min="17" max="18" width="2.875" style="215" bestFit="1" customWidth="1"/>
    <col min="19" max="19" width="3.625" style="215" customWidth="1"/>
    <col min="20" max="20" width="2.875" style="215" bestFit="1" customWidth="1"/>
    <col min="21" max="23" width="3.625" style="215" customWidth="1"/>
    <col min="24" max="24" width="2.375" style="215" customWidth="1"/>
    <col min="25" max="25" width="3.625" style="215" customWidth="1"/>
    <col min="26" max="26" width="2.5" style="215" customWidth="1"/>
    <col min="27" max="27" width="0.875" style="215" customWidth="1"/>
    <col min="28" max="16384" width="9" style="215"/>
  </cols>
  <sheetData>
    <row r="1" spans="2:26" ht="15" customHeight="1"/>
    <row r="2" spans="2:26" ht="25.5" customHeight="1">
      <c r="B2" s="1259" t="s">
        <v>351</v>
      </c>
      <c r="C2" s="1259"/>
      <c r="D2" s="1259"/>
      <c r="E2" s="1259"/>
      <c r="F2" s="1259"/>
      <c r="G2" s="1259"/>
      <c r="H2" s="1259"/>
      <c r="I2" s="1259"/>
      <c r="J2" s="1259"/>
      <c r="K2" s="1259"/>
      <c r="L2" s="1259"/>
      <c r="M2" s="1259"/>
      <c r="N2" s="1259"/>
      <c r="O2" s="1259"/>
      <c r="P2" s="1259"/>
      <c r="Q2" s="1259"/>
      <c r="R2" s="1259"/>
      <c r="S2" s="1259"/>
      <c r="T2" s="1259"/>
      <c r="U2" s="1259"/>
      <c r="V2" s="1259"/>
      <c r="W2" s="1259"/>
      <c r="X2" s="1259"/>
      <c r="Y2" s="1259"/>
      <c r="Z2" s="1259"/>
    </row>
    <row r="3" spans="2:26" ht="15.75" customHeight="1"/>
    <row r="4" spans="2:26" ht="26.25" customHeight="1">
      <c r="B4" s="1260" t="s">
        <v>352</v>
      </c>
      <c r="C4" s="1260"/>
      <c r="D4" s="1256"/>
      <c r="E4" s="1256"/>
      <c r="F4" s="1256"/>
      <c r="G4" s="1256"/>
      <c r="H4" s="1256"/>
      <c r="I4" s="1260" t="s">
        <v>353</v>
      </c>
      <c r="J4" s="1260"/>
      <c r="K4" s="1256"/>
      <c r="L4" s="1256"/>
      <c r="M4" s="1256"/>
      <c r="N4" s="1256"/>
      <c r="O4" s="1256"/>
      <c r="P4" s="1260" t="s">
        <v>114</v>
      </c>
      <c r="Q4" s="1260"/>
      <c r="R4" s="1256"/>
      <c r="S4" s="1256"/>
      <c r="T4" s="1256"/>
      <c r="U4" s="1256"/>
      <c r="V4" s="1256"/>
      <c r="W4" s="217" t="s">
        <v>122</v>
      </c>
      <c r="X4" s="218" t="s">
        <v>354</v>
      </c>
      <c r="Y4" s="219"/>
      <c r="Z4" s="220" t="s">
        <v>355</v>
      </c>
    </row>
    <row r="5" spans="2:26" ht="26.25" customHeight="1">
      <c r="B5" s="1255" t="s">
        <v>356</v>
      </c>
      <c r="C5" s="1255"/>
      <c r="D5" s="1256"/>
      <c r="E5" s="1256"/>
      <c r="F5" s="1256"/>
      <c r="G5" s="1256"/>
      <c r="H5" s="1256"/>
      <c r="I5" s="1256"/>
      <c r="J5" s="1256"/>
      <c r="K5" s="1256"/>
      <c r="L5" s="1256"/>
      <c r="M5" s="1256"/>
      <c r="N5" s="1257" t="s">
        <v>357</v>
      </c>
      <c r="O5" s="1258"/>
      <c r="P5" s="1256"/>
      <c r="Q5" s="1256"/>
      <c r="R5" s="1256"/>
      <c r="S5" s="1256"/>
      <c r="T5" s="1256"/>
      <c r="U5" s="1256"/>
      <c r="V5" s="1256"/>
      <c r="W5" s="1256"/>
      <c r="X5" s="1256"/>
      <c r="Y5" s="1256"/>
      <c r="Z5" s="1256"/>
    </row>
    <row r="6" spans="2:26">
      <c r="B6" s="1269" t="s">
        <v>358</v>
      </c>
      <c r="C6" s="1270"/>
      <c r="D6" s="221" t="s">
        <v>359</v>
      </c>
      <c r="E6" s="222"/>
      <c r="F6" s="222"/>
      <c r="G6" s="222"/>
      <c r="H6" s="222"/>
      <c r="I6" s="222"/>
      <c r="J6" s="222"/>
      <c r="K6" s="222"/>
      <c r="L6" s="222"/>
      <c r="M6" s="223"/>
      <c r="N6" s="224" t="s">
        <v>360</v>
      </c>
      <c r="O6" s="225"/>
      <c r="P6" s="225"/>
      <c r="Q6" s="225"/>
      <c r="R6" s="225"/>
      <c r="S6" s="225"/>
      <c r="T6" s="225"/>
      <c r="U6" s="225"/>
      <c r="V6" s="225"/>
      <c r="W6" s="225"/>
      <c r="X6" s="225"/>
      <c r="Y6" s="225"/>
      <c r="Z6" s="226"/>
    </row>
    <row r="7" spans="2:26" ht="12.75" customHeight="1">
      <c r="B7" s="1271"/>
      <c r="C7" s="1272"/>
      <c r="D7" s="224" t="s">
        <v>361</v>
      </c>
      <c r="E7" s="227" t="s">
        <v>131</v>
      </c>
      <c r="F7" s="227"/>
      <c r="G7" s="227" t="s">
        <v>362</v>
      </c>
      <c r="H7" s="227"/>
      <c r="I7" s="227" t="s">
        <v>363</v>
      </c>
      <c r="J7" s="227"/>
      <c r="K7" s="227"/>
      <c r="L7" s="227"/>
      <c r="M7" s="228" t="s">
        <v>364</v>
      </c>
      <c r="N7" s="229" t="s">
        <v>89</v>
      </c>
      <c r="O7" s="227" t="s">
        <v>705</v>
      </c>
      <c r="P7" s="227"/>
      <c r="Q7" s="227" t="s">
        <v>131</v>
      </c>
      <c r="R7" s="227"/>
      <c r="S7" s="227" t="s">
        <v>362</v>
      </c>
      <c r="T7" s="227"/>
      <c r="U7" s="227" t="s">
        <v>365</v>
      </c>
      <c r="V7" s="227" t="s">
        <v>366</v>
      </c>
      <c r="W7" s="227"/>
      <c r="X7" s="227"/>
      <c r="Y7" s="227"/>
      <c r="Z7" s="228"/>
    </row>
    <row r="8" spans="2:26" ht="15" customHeight="1">
      <c r="B8" s="221"/>
      <c r="C8" s="222"/>
      <c r="D8" s="223"/>
      <c r="E8" s="1273" t="s">
        <v>114</v>
      </c>
      <c r="F8" s="1273"/>
      <c r="G8" s="1273"/>
      <c r="H8" s="1273"/>
      <c r="I8" s="1273"/>
      <c r="J8" s="1273"/>
      <c r="K8" s="1260" t="s">
        <v>367</v>
      </c>
      <c r="L8" s="1260"/>
      <c r="M8" s="1260" t="s">
        <v>368</v>
      </c>
      <c r="N8" s="1260"/>
      <c r="O8" s="216" t="s">
        <v>122</v>
      </c>
      <c r="P8" s="216" t="s">
        <v>369</v>
      </c>
      <c r="Q8" s="1261" t="s">
        <v>370</v>
      </c>
      <c r="R8" s="1262"/>
      <c r="S8" s="1262"/>
      <c r="T8" s="1262"/>
      <c r="U8" s="1262"/>
      <c r="V8" s="1262"/>
      <c r="W8" s="1262"/>
      <c r="X8" s="1262"/>
      <c r="Y8" s="1262"/>
      <c r="Z8" s="1263"/>
    </row>
    <row r="9" spans="2:26" ht="15" customHeight="1">
      <c r="B9" s="1264" t="s">
        <v>371</v>
      </c>
      <c r="C9" s="1265"/>
      <c r="D9" s="1266"/>
      <c r="E9" s="1267"/>
      <c r="F9" s="1267"/>
      <c r="G9" s="1267"/>
      <c r="H9" s="1267"/>
      <c r="I9" s="1267"/>
      <c r="J9" s="1267"/>
      <c r="K9" s="1268"/>
      <c r="L9" s="1268"/>
      <c r="M9" s="1267"/>
      <c r="N9" s="1267"/>
      <c r="O9" s="217"/>
      <c r="P9" s="217"/>
      <c r="Q9" s="224"/>
      <c r="R9" s="225"/>
      <c r="S9" s="225"/>
      <c r="T9" s="225" t="s">
        <v>131</v>
      </c>
      <c r="U9" s="225"/>
      <c r="V9" s="225" t="s">
        <v>372</v>
      </c>
      <c r="W9" s="225"/>
      <c r="X9" s="225"/>
      <c r="Y9" s="225"/>
      <c r="Z9" s="226"/>
    </row>
    <row r="10" spans="2:26" ht="15" customHeight="1">
      <c r="B10" s="229"/>
      <c r="C10" s="227"/>
      <c r="D10" s="228"/>
      <c r="E10" s="1267"/>
      <c r="F10" s="1267"/>
      <c r="G10" s="1267"/>
      <c r="H10" s="1267"/>
      <c r="I10" s="1267"/>
      <c r="J10" s="1267"/>
      <c r="K10" s="1268"/>
      <c r="L10" s="1268"/>
      <c r="M10" s="1267"/>
      <c r="N10" s="1267"/>
      <c r="O10" s="217"/>
      <c r="P10" s="217"/>
      <c r="Q10" s="229"/>
      <c r="R10" s="1274"/>
      <c r="S10" s="1274"/>
      <c r="T10" s="1274"/>
      <c r="U10" s="1274"/>
      <c r="V10" s="1274"/>
      <c r="W10" s="1274"/>
      <c r="X10" s="1274"/>
      <c r="Y10" s="227" t="s">
        <v>164</v>
      </c>
      <c r="Z10" s="228"/>
    </row>
    <row r="11" spans="2:26" ht="16.5" customHeight="1">
      <c r="B11" s="231" t="s">
        <v>373</v>
      </c>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20"/>
    </row>
    <row r="12" spans="2:26" ht="17.25" customHeight="1">
      <c r="B12" s="1260" t="s">
        <v>404</v>
      </c>
      <c r="C12" s="1260"/>
      <c r="D12" s="1260"/>
      <c r="E12" s="1260"/>
      <c r="F12" s="1260"/>
      <c r="G12" s="230" t="s">
        <v>189</v>
      </c>
      <c r="H12" s="1260" t="s">
        <v>405</v>
      </c>
      <c r="I12" s="1260"/>
      <c r="J12" s="1260"/>
      <c r="K12" s="1260"/>
      <c r="L12" s="1260"/>
      <c r="M12" s="1260"/>
      <c r="N12" s="1260" t="s">
        <v>406</v>
      </c>
      <c r="O12" s="1260"/>
      <c r="P12" s="1260"/>
      <c r="Q12" s="1260"/>
      <c r="R12" s="1260" t="s">
        <v>407</v>
      </c>
      <c r="S12" s="1260"/>
      <c r="T12" s="1260"/>
      <c r="U12" s="1260"/>
      <c r="V12" s="1278" t="s">
        <v>601</v>
      </c>
      <c r="W12" s="1278"/>
      <c r="X12" s="1279" t="s">
        <v>408</v>
      </c>
      <c r="Y12" s="1279"/>
      <c r="Z12" s="1279"/>
    </row>
    <row r="13" spans="2:26" ht="15.95" customHeight="1">
      <c r="B13" s="1260" t="s">
        <v>409</v>
      </c>
      <c r="C13" s="1260"/>
      <c r="D13" s="1256"/>
      <c r="E13" s="1256"/>
      <c r="F13" s="1256"/>
      <c r="G13" s="217"/>
      <c r="H13" s="1267"/>
      <c r="I13" s="1267"/>
      <c r="J13" s="1267"/>
      <c r="K13" s="1267"/>
      <c r="L13" s="1267"/>
      <c r="M13" s="1267"/>
      <c r="N13" s="1267"/>
      <c r="O13" s="1267"/>
      <c r="P13" s="1267"/>
      <c r="Q13" s="1267"/>
      <c r="R13" s="1267"/>
      <c r="S13" s="1267"/>
      <c r="T13" s="1267"/>
      <c r="U13" s="1267"/>
      <c r="V13" s="232" t="s">
        <v>410</v>
      </c>
      <c r="W13" s="233" t="s">
        <v>411</v>
      </c>
      <c r="X13" s="1275"/>
      <c r="Y13" s="1276"/>
      <c r="Z13" s="1277"/>
    </row>
    <row r="14" spans="2:26" ht="15.95" customHeight="1">
      <c r="B14" s="1260" t="s">
        <v>412</v>
      </c>
      <c r="C14" s="1260"/>
      <c r="D14" s="1256"/>
      <c r="E14" s="1256"/>
      <c r="F14" s="1256"/>
      <c r="G14" s="217"/>
      <c r="H14" s="1267"/>
      <c r="I14" s="1267"/>
      <c r="J14" s="1267"/>
      <c r="K14" s="1267"/>
      <c r="L14" s="1267"/>
      <c r="M14" s="1267"/>
      <c r="N14" s="1267"/>
      <c r="O14" s="1267"/>
      <c r="P14" s="1267"/>
      <c r="Q14" s="1267"/>
      <c r="R14" s="1267"/>
      <c r="S14" s="1267"/>
      <c r="T14" s="1267"/>
      <c r="U14" s="1267"/>
      <c r="V14" s="232" t="s">
        <v>410</v>
      </c>
      <c r="W14" s="233" t="s">
        <v>411</v>
      </c>
      <c r="X14" s="1275"/>
      <c r="Y14" s="1276"/>
      <c r="Z14" s="1277"/>
    </row>
    <row r="15" spans="2:26" ht="15.95" customHeight="1">
      <c r="B15" s="1260" t="s">
        <v>413</v>
      </c>
      <c r="C15" s="1260"/>
      <c r="D15" s="1256"/>
      <c r="E15" s="1256"/>
      <c r="F15" s="1256"/>
      <c r="G15" s="217"/>
      <c r="H15" s="1267"/>
      <c r="I15" s="1267"/>
      <c r="J15" s="1267"/>
      <c r="K15" s="1267"/>
      <c r="L15" s="1267"/>
      <c r="M15" s="1267"/>
      <c r="N15" s="1267"/>
      <c r="O15" s="1267"/>
      <c r="P15" s="1267"/>
      <c r="Q15" s="1267"/>
      <c r="R15" s="1267"/>
      <c r="S15" s="1267"/>
      <c r="T15" s="1267"/>
      <c r="U15" s="1267"/>
      <c r="V15" s="232" t="s">
        <v>410</v>
      </c>
      <c r="W15" s="233" t="s">
        <v>411</v>
      </c>
      <c r="X15" s="1275"/>
      <c r="Y15" s="1276"/>
      <c r="Z15" s="1277"/>
    </row>
    <row r="16" spans="2:26" ht="15.95" customHeight="1">
      <c r="B16" s="1260" t="s">
        <v>414</v>
      </c>
      <c r="C16" s="1260"/>
      <c r="D16" s="1256"/>
      <c r="E16" s="1256"/>
      <c r="F16" s="1256"/>
      <c r="G16" s="217"/>
      <c r="H16" s="1267"/>
      <c r="I16" s="1267"/>
      <c r="J16" s="1267"/>
      <c r="K16" s="1267"/>
      <c r="L16" s="1267"/>
      <c r="M16" s="1267"/>
      <c r="N16" s="1267"/>
      <c r="O16" s="1267"/>
      <c r="P16" s="1267"/>
      <c r="Q16" s="1267"/>
      <c r="R16" s="1267"/>
      <c r="S16" s="1267"/>
      <c r="T16" s="1267"/>
      <c r="U16" s="1267"/>
      <c r="V16" s="232" t="s">
        <v>410</v>
      </c>
      <c r="W16" s="233" t="s">
        <v>411</v>
      </c>
      <c r="X16" s="1275"/>
      <c r="Y16" s="1276"/>
      <c r="Z16" s="1277"/>
    </row>
    <row r="17" spans="2:26" ht="15.95" customHeight="1">
      <c r="B17" s="1260" t="s">
        <v>415</v>
      </c>
      <c r="C17" s="1260"/>
      <c r="D17" s="1256"/>
      <c r="E17" s="1256"/>
      <c r="F17" s="1256"/>
      <c r="G17" s="217"/>
      <c r="H17" s="1267"/>
      <c r="I17" s="1267"/>
      <c r="J17" s="1267"/>
      <c r="K17" s="1267"/>
      <c r="L17" s="1267"/>
      <c r="M17" s="1267"/>
      <c r="N17" s="1267"/>
      <c r="O17" s="1267"/>
      <c r="P17" s="1267"/>
      <c r="Q17" s="1267"/>
      <c r="R17" s="1267"/>
      <c r="S17" s="1267"/>
      <c r="T17" s="1267"/>
      <c r="U17" s="1267"/>
      <c r="V17" s="232" t="s">
        <v>410</v>
      </c>
      <c r="W17" s="233" t="s">
        <v>411</v>
      </c>
      <c r="X17" s="1275"/>
      <c r="Y17" s="1276"/>
      <c r="Z17" s="1277"/>
    </row>
    <row r="18" spans="2:26" ht="15.95" customHeight="1">
      <c r="B18" s="1260" t="s">
        <v>416</v>
      </c>
      <c r="C18" s="1260"/>
      <c r="D18" s="1256"/>
      <c r="E18" s="1256"/>
      <c r="F18" s="1256"/>
      <c r="G18" s="217"/>
      <c r="H18" s="1267"/>
      <c r="I18" s="1267"/>
      <c r="J18" s="1267"/>
      <c r="K18" s="1267"/>
      <c r="L18" s="1267"/>
      <c r="M18" s="1267"/>
      <c r="N18" s="1267"/>
      <c r="O18" s="1267"/>
      <c r="P18" s="1267"/>
      <c r="Q18" s="1267"/>
      <c r="R18" s="1267"/>
      <c r="S18" s="1280"/>
      <c r="T18" s="1280"/>
      <c r="U18" s="1280"/>
      <c r="V18" s="232" t="s">
        <v>410</v>
      </c>
      <c r="W18" s="233" t="s">
        <v>411</v>
      </c>
      <c r="X18" s="1275"/>
      <c r="Y18" s="1276"/>
      <c r="Z18" s="1277"/>
    </row>
    <row r="19" spans="2:26" ht="15.95" customHeight="1">
      <c r="B19" s="1260" t="s">
        <v>417</v>
      </c>
      <c r="C19" s="1260"/>
      <c r="D19" s="1256"/>
      <c r="E19" s="1256"/>
      <c r="F19" s="1256"/>
      <c r="G19" s="217"/>
      <c r="H19" s="1267"/>
      <c r="I19" s="1267"/>
      <c r="J19" s="1267"/>
      <c r="K19" s="1267"/>
      <c r="L19" s="1267"/>
      <c r="M19" s="1267"/>
      <c r="N19" s="1267"/>
      <c r="O19" s="1267"/>
      <c r="P19" s="1267"/>
      <c r="Q19" s="1267"/>
      <c r="R19" s="1267"/>
      <c r="S19" s="1267"/>
      <c r="T19" s="1267"/>
      <c r="U19" s="1267"/>
      <c r="V19" s="232" t="s">
        <v>410</v>
      </c>
      <c r="W19" s="233" t="s">
        <v>411</v>
      </c>
      <c r="X19" s="1275"/>
      <c r="Y19" s="1276"/>
      <c r="Z19" s="1277"/>
    </row>
    <row r="20" spans="2:26" ht="15.95" customHeight="1">
      <c r="B20" s="1260" t="s">
        <v>418</v>
      </c>
      <c r="C20" s="1260"/>
      <c r="D20" s="1256"/>
      <c r="E20" s="1256"/>
      <c r="F20" s="1256"/>
      <c r="G20" s="217"/>
      <c r="H20" s="1267" t="s">
        <v>90</v>
      </c>
      <c r="I20" s="1267"/>
      <c r="J20" s="1267"/>
      <c r="K20" s="1267"/>
      <c r="L20" s="1267"/>
      <c r="M20" s="1267"/>
      <c r="N20" s="1267"/>
      <c r="O20" s="1267"/>
      <c r="P20" s="1267"/>
      <c r="Q20" s="1267"/>
      <c r="R20" s="1267"/>
      <c r="S20" s="1267"/>
      <c r="T20" s="1267"/>
      <c r="U20" s="1267"/>
      <c r="V20" s="232" t="s">
        <v>410</v>
      </c>
      <c r="W20" s="233" t="s">
        <v>411</v>
      </c>
      <c r="X20" s="1275"/>
      <c r="Y20" s="1276"/>
      <c r="Z20" s="1277"/>
    </row>
    <row r="21" spans="2:26" ht="15.95" customHeight="1">
      <c r="B21" s="1260" t="s">
        <v>419</v>
      </c>
      <c r="C21" s="1260"/>
      <c r="D21" s="1256"/>
      <c r="E21" s="1256"/>
      <c r="F21" s="1256"/>
      <c r="G21" s="217"/>
      <c r="H21" s="1267"/>
      <c r="I21" s="1267"/>
      <c r="J21" s="1267"/>
      <c r="K21" s="1267"/>
      <c r="L21" s="1267"/>
      <c r="M21" s="1267"/>
      <c r="N21" s="1267"/>
      <c r="O21" s="1267"/>
      <c r="P21" s="1267"/>
      <c r="Q21" s="1267"/>
      <c r="R21" s="1267"/>
      <c r="S21" s="1267"/>
      <c r="T21" s="1267"/>
      <c r="U21" s="1267"/>
      <c r="V21" s="232" t="s">
        <v>410</v>
      </c>
      <c r="W21" s="233" t="s">
        <v>411</v>
      </c>
      <c r="X21" s="1275"/>
      <c r="Y21" s="1276"/>
      <c r="Z21" s="1277"/>
    </row>
    <row r="22" spans="2:26" ht="15.95" customHeight="1">
      <c r="B22" s="1260" t="s">
        <v>420</v>
      </c>
      <c r="C22" s="1260"/>
      <c r="D22" s="1256"/>
      <c r="E22" s="1256"/>
      <c r="F22" s="1256"/>
      <c r="G22" s="217"/>
      <c r="H22" s="1267"/>
      <c r="I22" s="1267"/>
      <c r="J22" s="1267"/>
      <c r="K22" s="1267"/>
      <c r="L22" s="1267"/>
      <c r="M22" s="1267"/>
      <c r="N22" s="1267"/>
      <c r="O22" s="1267"/>
      <c r="P22" s="1267"/>
      <c r="Q22" s="1267"/>
      <c r="R22" s="1267"/>
      <c r="S22" s="1267"/>
      <c r="T22" s="1267"/>
      <c r="U22" s="1267"/>
      <c r="V22" s="232" t="s">
        <v>410</v>
      </c>
      <c r="W22" s="233" t="s">
        <v>411</v>
      </c>
      <c r="X22" s="1275"/>
      <c r="Y22" s="1276"/>
      <c r="Z22" s="1277"/>
    </row>
    <row r="23" spans="2:26" ht="15.95" customHeight="1">
      <c r="B23" s="1260" t="s">
        <v>421</v>
      </c>
      <c r="C23" s="1260"/>
      <c r="D23" s="1256"/>
      <c r="E23" s="1256"/>
      <c r="F23" s="1256"/>
      <c r="G23" s="217"/>
      <c r="H23" s="1267"/>
      <c r="I23" s="1267"/>
      <c r="J23" s="1267"/>
      <c r="K23" s="1267"/>
      <c r="L23" s="1267"/>
      <c r="M23" s="1267"/>
      <c r="N23" s="1267"/>
      <c r="O23" s="1267"/>
      <c r="P23" s="1267"/>
      <c r="Q23" s="1267"/>
      <c r="R23" s="1267"/>
      <c r="S23" s="1267"/>
      <c r="T23" s="1267"/>
      <c r="U23" s="1267"/>
      <c r="V23" s="232" t="s">
        <v>410</v>
      </c>
      <c r="W23" s="233" t="s">
        <v>411</v>
      </c>
      <c r="X23" s="1275"/>
      <c r="Y23" s="1276"/>
      <c r="Z23" s="1277"/>
    </row>
    <row r="24" spans="2:26" ht="15.95" customHeight="1">
      <c r="B24" s="1260" t="s">
        <v>455</v>
      </c>
      <c r="C24" s="1260"/>
      <c r="D24" s="1256"/>
      <c r="E24" s="1256"/>
      <c r="F24" s="1256"/>
      <c r="G24" s="217"/>
      <c r="H24" s="1267"/>
      <c r="I24" s="1267"/>
      <c r="J24" s="1267"/>
      <c r="K24" s="1267"/>
      <c r="L24" s="1267"/>
      <c r="M24" s="1280"/>
      <c r="N24" s="1267"/>
      <c r="O24" s="1267"/>
      <c r="P24" s="1267"/>
      <c r="Q24" s="1267"/>
      <c r="R24" s="1267"/>
      <c r="S24" s="1267"/>
      <c r="T24" s="1267"/>
      <c r="U24" s="1267"/>
      <c r="V24" s="232" t="s">
        <v>410</v>
      </c>
      <c r="W24" s="233" t="s">
        <v>411</v>
      </c>
      <c r="X24" s="1275"/>
      <c r="Y24" s="1276"/>
      <c r="Z24" s="1277"/>
    </row>
    <row r="25" spans="2:26" ht="15.95" customHeight="1">
      <c r="B25" s="1260" t="s">
        <v>456</v>
      </c>
      <c r="C25" s="1260"/>
      <c r="D25" s="1256"/>
      <c r="E25" s="1256"/>
      <c r="F25" s="1256"/>
      <c r="G25" s="217"/>
      <c r="H25" s="1267"/>
      <c r="I25" s="1267"/>
      <c r="J25" s="1267"/>
      <c r="K25" s="1267"/>
      <c r="L25" s="1267"/>
      <c r="M25" s="1267"/>
      <c r="N25" s="1267"/>
      <c r="O25" s="1267"/>
      <c r="P25" s="1267"/>
      <c r="Q25" s="1267"/>
      <c r="R25" s="1267"/>
      <c r="S25" s="1267"/>
      <c r="T25" s="1267"/>
      <c r="U25" s="1267"/>
      <c r="V25" s="232" t="s">
        <v>410</v>
      </c>
      <c r="W25" s="233" t="s">
        <v>411</v>
      </c>
      <c r="X25" s="1275"/>
      <c r="Y25" s="1276"/>
      <c r="Z25" s="1277"/>
    </row>
    <row r="26" spans="2:26" ht="15" customHeight="1">
      <c r="B26" s="231" t="s">
        <v>457</v>
      </c>
      <c r="C26" s="219"/>
      <c r="D26" s="219"/>
      <c r="E26" s="219"/>
      <c r="F26" s="219"/>
      <c r="G26" s="219"/>
      <c r="H26" s="219"/>
      <c r="I26" s="1281"/>
      <c r="J26" s="1281"/>
      <c r="K26" s="219"/>
      <c r="L26" s="219"/>
      <c r="M26" s="219"/>
      <c r="N26" s="219"/>
      <c r="O26" s="219"/>
      <c r="P26" s="219"/>
      <c r="Q26" s="219"/>
      <c r="R26" s="219"/>
      <c r="S26" s="219"/>
      <c r="T26" s="219"/>
      <c r="U26" s="219"/>
      <c r="V26" s="219"/>
      <c r="W26" s="219"/>
      <c r="X26" s="219"/>
      <c r="Y26" s="219"/>
      <c r="Z26" s="220"/>
    </row>
    <row r="27" spans="2:26" ht="17.25" customHeight="1">
      <c r="B27" s="1260" t="s">
        <v>458</v>
      </c>
      <c r="C27" s="1260"/>
      <c r="D27" s="1260"/>
      <c r="E27" s="1260"/>
      <c r="F27" s="1260"/>
      <c r="G27" s="230" t="s">
        <v>189</v>
      </c>
      <c r="H27" s="1260" t="s">
        <v>405</v>
      </c>
      <c r="I27" s="1260"/>
      <c r="J27" s="1260"/>
      <c r="K27" s="1260"/>
      <c r="L27" s="1260"/>
      <c r="M27" s="1260"/>
      <c r="N27" s="1260" t="s">
        <v>406</v>
      </c>
      <c r="O27" s="1260"/>
      <c r="P27" s="1260"/>
      <c r="Q27" s="1260"/>
      <c r="R27" s="1260" t="s">
        <v>407</v>
      </c>
      <c r="S27" s="1260"/>
      <c r="T27" s="1260"/>
      <c r="U27" s="1260"/>
      <c r="V27" s="1278" t="s">
        <v>601</v>
      </c>
      <c r="W27" s="1278"/>
      <c r="X27" s="1260" t="s">
        <v>408</v>
      </c>
      <c r="Y27" s="1260"/>
      <c r="Z27" s="1260"/>
    </row>
    <row r="28" spans="2:26" ht="15.95" customHeight="1">
      <c r="B28" s="1260" t="s">
        <v>459</v>
      </c>
      <c r="C28" s="1260"/>
      <c r="D28" s="1256"/>
      <c r="E28" s="1256"/>
      <c r="F28" s="1256"/>
      <c r="G28" s="217"/>
      <c r="H28" s="1267"/>
      <c r="I28" s="1267"/>
      <c r="J28" s="1267"/>
      <c r="K28" s="1267"/>
      <c r="L28" s="1267"/>
      <c r="M28" s="1267"/>
      <c r="N28" s="1267"/>
      <c r="O28" s="1267"/>
      <c r="P28" s="1267"/>
      <c r="Q28" s="1267"/>
      <c r="R28" s="1267"/>
      <c r="S28" s="1267"/>
      <c r="T28" s="1267"/>
      <c r="U28" s="1267"/>
      <c r="V28" s="232" t="s">
        <v>410</v>
      </c>
      <c r="W28" s="233" t="s">
        <v>411</v>
      </c>
      <c r="X28" s="1275"/>
      <c r="Y28" s="1276"/>
      <c r="Z28" s="1277"/>
    </row>
    <row r="29" spans="2:26" ht="15.95" customHeight="1">
      <c r="B29" s="1260" t="s">
        <v>460</v>
      </c>
      <c r="C29" s="1260"/>
      <c r="D29" s="1256"/>
      <c r="E29" s="1256"/>
      <c r="F29" s="1256"/>
      <c r="G29" s="217"/>
      <c r="H29" s="1267"/>
      <c r="I29" s="1267"/>
      <c r="J29" s="1267"/>
      <c r="K29" s="1267"/>
      <c r="L29" s="1267"/>
      <c r="M29" s="1267"/>
      <c r="N29" s="1267"/>
      <c r="O29" s="1267"/>
      <c r="P29" s="1267"/>
      <c r="Q29" s="1267"/>
      <c r="R29" s="1267"/>
      <c r="S29" s="1267"/>
      <c r="T29" s="1267"/>
      <c r="U29" s="1267"/>
      <c r="V29" s="232" t="s">
        <v>410</v>
      </c>
      <c r="W29" s="233" t="s">
        <v>411</v>
      </c>
      <c r="X29" s="1275"/>
      <c r="Y29" s="1276"/>
      <c r="Z29" s="1277"/>
    </row>
    <row r="30" spans="2:26" ht="15.95" customHeight="1">
      <c r="B30" s="1260" t="s">
        <v>461</v>
      </c>
      <c r="C30" s="1260"/>
      <c r="D30" s="1256"/>
      <c r="E30" s="1256"/>
      <c r="F30" s="1256"/>
      <c r="G30" s="217"/>
      <c r="H30" s="1267"/>
      <c r="I30" s="1267"/>
      <c r="J30" s="1267"/>
      <c r="K30" s="1267"/>
      <c r="L30" s="1267"/>
      <c r="M30" s="1267"/>
      <c r="N30" s="1267"/>
      <c r="O30" s="1267"/>
      <c r="P30" s="1267"/>
      <c r="Q30" s="1267"/>
      <c r="R30" s="1267"/>
      <c r="S30" s="1267"/>
      <c r="T30" s="1267"/>
      <c r="U30" s="1267"/>
      <c r="V30" s="232" t="s">
        <v>410</v>
      </c>
      <c r="W30" s="233" t="s">
        <v>411</v>
      </c>
      <c r="X30" s="1275"/>
      <c r="Y30" s="1276"/>
      <c r="Z30" s="1277"/>
    </row>
    <row r="31" spans="2:26" ht="15.95" customHeight="1">
      <c r="B31" s="1260" t="s">
        <v>462</v>
      </c>
      <c r="C31" s="1260"/>
      <c r="D31" s="1256"/>
      <c r="E31" s="1256"/>
      <c r="F31" s="1256"/>
      <c r="G31" s="217"/>
      <c r="H31" s="1267"/>
      <c r="I31" s="1267"/>
      <c r="J31" s="1267"/>
      <c r="K31" s="1267"/>
      <c r="L31" s="1267"/>
      <c r="M31" s="1267"/>
      <c r="N31" s="1267"/>
      <c r="O31" s="1267"/>
      <c r="P31" s="1267"/>
      <c r="Q31" s="1267"/>
      <c r="R31" s="1267"/>
      <c r="S31" s="1267"/>
      <c r="T31" s="1267"/>
      <c r="U31" s="1267"/>
      <c r="V31" s="232" t="s">
        <v>410</v>
      </c>
      <c r="W31" s="233" t="s">
        <v>411</v>
      </c>
      <c r="X31" s="1275"/>
      <c r="Y31" s="1276"/>
      <c r="Z31" s="1277"/>
    </row>
    <row r="32" spans="2:26" ht="15.95" customHeight="1">
      <c r="B32" s="1260" t="s">
        <v>463</v>
      </c>
      <c r="C32" s="1260"/>
      <c r="D32" s="1256"/>
      <c r="E32" s="1256"/>
      <c r="F32" s="1256"/>
      <c r="G32" s="217"/>
      <c r="H32" s="1267"/>
      <c r="I32" s="1267"/>
      <c r="J32" s="1267"/>
      <c r="K32" s="1267"/>
      <c r="L32" s="1267"/>
      <c r="M32" s="1267"/>
      <c r="N32" s="1267"/>
      <c r="O32" s="1267"/>
      <c r="P32" s="1267"/>
      <c r="Q32" s="1267"/>
      <c r="R32" s="1267"/>
      <c r="S32" s="1267"/>
      <c r="T32" s="1267"/>
      <c r="U32" s="1267"/>
      <c r="V32" s="232" t="s">
        <v>410</v>
      </c>
      <c r="W32" s="233" t="s">
        <v>411</v>
      </c>
      <c r="X32" s="1275"/>
      <c r="Y32" s="1276"/>
      <c r="Z32" s="1277"/>
    </row>
    <row r="33" spans="2:26" ht="15.95" customHeight="1">
      <c r="B33" s="1260" t="s">
        <v>464</v>
      </c>
      <c r="C33" s="1260"/>
      <c r="D33" s="1256"/>
      <c r="E33" s="1256"/>
      <c r="F33" s="1256"/>
      <c r="G33" s="217"/>
      <c r="H33" s="1267"/>
      <c r="I33" s="1267"/>
      <c r="J33" s="1267"/>
      <c r="K33" s="1267"/>
      <c r="L33" s="1267"/>
      <c r="M33" s="1267"/>
      <c r="N33" s="1267"/>
      <c r="O33" s="1267"/>
      <c r="P33" s="1267"/>
      <c r="Q33" s="1267"/>
      <c r="R33" s="1267"/>
      <c r="S33" s="1280"/>
      <c r="T33" s="1280"/>
      <c r="U33" s="1280"/>
      <c r="V33" s="232" t="s">
        <v>410</v>
      </c>
      <c r="W33" s="233" t="s">
        <v>411</v>
      </c>
      <c r="X33" s="1275"/>
      <c r="Y33" s="1276"/>
      <c r="Z33" s="1277"/>
    </row>
    <row r="34" spans="2:26" ht="15.95" customHeight="1">
      <c r="B34" s="1260" t="s">
        <v>465</v>
      </c>
      <c r="C34" s="1260"/>
      <c r="D34" s="1256"/>
      <c r="E34" s="1256"/>
      <c r="F34" s="1256"/>
      <c r="G34" s="217"/>
      <c r="H34" s="1267"/>
      <c r="I34" s="1267"/>
      <c r="J34" s="1267"/>
      <c r="K34" s="1267"/>
      <c r="L34" s="1267"/>
      <c r="M34" s="1267"/>
      <c r="N34" s="1267"/>
      <c r="O34" s="1267"/>
      <c r="P34" s="1267"/>
      <c r="Q34" s="1267"/>
      <c r="R34" s="1267"/>
      <c r="S34" s="1267"/>
      <c r="T34" s="1267"/>
      <c r="U34" s="1267"/>
      <c r="V34" s="232" t="s">
        <v>410</v>
      </c>
      <c r="W34" s="233" t="s">
        <v>411</v>
      </c>
      <c r="X34" s="1275"/>
      <c r="Y34" s="1276"/>
      <c r="Z34" s="1277"/>
    </row>
    <row r="35" spans="2:26" ht="15.95" customHeight="1">
      <c r="B35" s="1260" t="s">
        <v>466</v>
      </c>
      <c r="C35" s="1260"/>
      <c r="D35" s="1256"/>
      <c r="E35" s="1256"/>
      <c r="F35" s="1256"/>
      <c r="G35" s="217"/>
      <c r="H35" s="1267"/>
      <c r="I35" s="1267"/>
      <c r="J35" s="1267"/>
      <c r="K35" s="1267"/>
      <c r="L35" s="1267"/>
      <c r="M35" s="1267"/>
      <c r="N35" s="1267"/>
      <c r="O35" s="1267"/>
      <c r="P35" s="1267"/>
      <c r="Q35" s="1267"/>
      <c r="R35" s="1267"/>
      <c r="S35" s="1267"/>
      <c r="T35" s="1267"/>
      <c r="U35" s="1267"/>
      <c r="V35" s="232" t="s">
        <v>410</v>
      </c>
      <c r="W35" s="233" t="s">
        <v>411</v>
      </c>
      <c r="X35" s="1275"/>
      <c r="Y35" s="1276"/>
      <c r="Z35" s="1277"/>
    </row>
    <row r="36" spans="2:26" ht="15.95" customHeight="1">
      <c r="B36" s="1260" t="s">
        <v>467</v>
      </c>
      <c r="C36" s="1260"/>
      <c r="D36" s="1256"/>
      <c r="E36" s="1256"/>
      <c r="F36" s="1256"/>
      <c r="G36" s="217"/>
      <c r="H36" s="1267"/>
      <c r="I36" s="1267"/>
      <c r="J36" s="1267"/>
      <c r="K36" s="1267"/>
      <c r="L36" s="1267"/>
      <c r="M36" s="1267"/>
      <c r="N36" s="1267"/>
      <c r="O36" s="1267"/>
      <c r="P36" s="1267"/>
      <c r="Q36" s="1267"/>
      <c r="R36" s="1267"/>
      <c r="S36" s="1267"/>
      <c r="T36" s="1267"/>
      <c r="U36" s="1267"/>
      <c r="V36" s="232" t="s">
        <v>410</v>
      </c>
      <c r="W36" s="233" t="s">
        <v>411</v>
      </c>
      <c r="X36" s="1275"/>
      <c r="Y36" s="1276"/>
      <c r="Z36" s="1277"/>
    </row>
    <row r="37" spans="2:26" ht="15.95" customHeight="1">
      <c r="B37" s="1260" t="s">
        <v>468</v>
      </c>
      <c r="C37" s="1260"/>
      <c r="D37" s="1256"/>
      <c r="E37" s="1256"/>
      <c r="F37" s="1256"/>
      <c r="G37" s="217"/>
      <c r="H37" s="1267"/>
      <c r="I37" s="1267"/>
      <c r="J37" s="1267"/>
      <c r="K37" s="1267"/>
      <c r="L37" s="1267"/>
      <c r="M37" s="1267"/>
      <c r="N37" s="1267"/>
      <c r="O37" s="1267"/>
      <c r="P37" s="1267"/>
      <c r="Q37" s="1267"/>
      <c r="R37" s="1267"/>
      <c r="S37" s="1267"/>
      <c r="T37" s="1267"/>
      <c r="U37" s="1267"/>
      <c r="V37" s="232" t="s">
        <v>410</v>
      </c>
      <c r="W37" s="233" t="s">
        <v>411</v>
      </c>
      <c r="X37" s="1275"/>
      <c r="Y37" s="1276"/>
      <c r="Z37" s="1277"/>
    </row>
    <row r="38" spans="2:26" ht="15.95" customHeight="1">
      <c r="B38" s="1260" t="s">
        <v>469</v>
      </c>
      <c r="C38" s="1260"/>
      <c r="D38" s="1256"/>
      <c r="E38" s="1256"/>
      <c r="F38" s="1256"/>
      <c r="G38" s="217"/>
      <c r="H38" s="1267"/>
      <c r="I38" s="1267"/>
      <c r="J38" s="1267"/>
      <c r="K38" s="1267"/>
      <c r="L38" s="1267"/>
      <c r="M38" s="1267"/>
      <c r="N38" s="1267"/>
      <c r="O38" s="1267"/>
      <c r="P38" s="1267"/>
      <c r="Q38" s="1267"/>
      <c r="R38" s="1267"/>
      <c r="S38" s="1267"/>
      <c r="T38" s="1267"/>
      <c r="U38" s="1267"/>
      <c r="V38" s="232" t="s">
        <v>410</v>
      </c>
      <c r="W38" s="233" t="s">
        <v>411</v>
      </c>
      <c r="X38" s="1275"/>
      <c r="Y38" s="1276"/>
      <c r="Z38" s="1277"/>
    </row>
    <row r="39" spans="2:26" ht="15.95" customHeight="1">
      <c r="B39" s="1260" t="s">
        <v>470</v>
      </c>
      <c r="C39" s="1260"/>
      <c r="D39" s="1256"/>
      <c r="E39" s="1256"/>
      <c r="F39" s="1256"/>
      <c r="G39" s="217"/>
      <c r="H39" s="1267"/>
      <c r="I39" s="1267"/>
      <c r="J39" s="1267"/>
      <c r="K39" s="1267"/>
      <c r="L39" s="1267"/>
      <c r="M39" s="1280"/>
      <c r="N39" s="1267"/>
      <c r="O39" s="1267"/>
      <c r="P39" s="1267"/>
      <c r="Q39" s="1267"/>
      <c r="R39" s="1267"/>
      <c r="S39" s="1267"/>
      <c r="T39" s="1267"/>
      <c r="U39" s="1267"/>
      <c r="V39" s="232" t="s">
        <v>410</v>
      </c>
      <c r="W39" s="233" t="s">
        <v>411</v>
      </c>
      <c r="X39" s="1275"/>
      <c r="Y39" s="1276"/>
      <c r="Z39" s="1277"/>
    </row>
    <row r="40" spans="2:26" ht="15.95" customHeight="1">
      <c r="B40" s="1260" t="s">
        <v>471</v>
      </c>
      <c r="C40" s="1260"/>
      <c r="D40" s="1256"/>
      <c r="E40" s="1256"/>
      <c r="F40" s="1256"/>
      <c r="G40" s="217"/>
      <c r="H40" s="1267"/>
      <c r="I40" s="1267"/>
      <c r="J40" s="1267"/>
      <c r="K40" s="1267"/>
      <c r="L40" s="1267"/>
      <c r="M40" s="1267"/>
      <c r="N40" s="1267"/>
      <c r="O40" s="1267"/>
      <c r="P40" s="1267"/>
      <c r="Q40" s="1267"/>
      <c r="R40" s="1267"/>
      <c r="S40" s="1267"/>
      <c r="T40" s="1267"/>
      <c r="U40" s="1267"/>
      <c r="V40" s="232" t="s">
        <v>410</v>
      </c>
      <c r="W40" s="233" t="s">
        <v>411</v>
      </c>
      <c r="X40" s="1275"/>
      <c r="Y40" s="1276"/>
      <c r="Z40" s="1277"/>
    </row>
    <row r="41" spans="2:26" ht="15.95" customHeight="1">
      <c r="B41" s="1260" t="s">
        <v>472</v>
      </c>
      <c r="C41" s="1260"/>
      <c r="D41" s="1256"/>
      <c r="E41" s="1256"/>
      <c r="F41" s="1256"/>
      <c r="G41" s="217"/>
      <c r="H41" s="1267"/>
      <c r="I41" s="1267"/>
      <c r="J41" s="1267"/>
      <c r="K41" s="1267"/>
      <c r="L41" s="1267"/>
      <c r="M41" s="1267"/>
      <c r="N41" s="1267"/>
      <c r="O41" s="1267"/>
      <c r="P41" s="1267"/>
      <c r="Q41" s="1267"/>
      <c r="R41" s="1267"/>
      <c r="S41" s="1267"/>
      <c r="T41" s="1267"/>
      <c r="U41" s="1267"/>
      <c r="V41" s="232" t="s">
        <v>410</v>
      </c>
      <c r="W41" s="233" t="s">
        <v>411</v>
      </c>
      <c r="X41" s="1275"/>
      <c r="Y41" s="1276"/>
      <c r="Z41" s="1277"/>
    </row>
    <row r="42" spans="2:26" ht="15.95" customHeight="1">
      <c r="B42" s="1260" t="s">
        <v>473</v>
      </c>
      <c r="C42" s="1260"/>
      <c r="D42" s="1256"/>
      <c r="E42" s="1256"/>
      <c r="F42" s="1256"/>
      <c r="G42" s="217"/>
      <c r="H42" s="1267"/>
      <c r="I42" s="1267"/>
      <c r="J42" s="1267"/>
      <c r="K42" s="1267"/>
      <c r="L42" s="1267"/>
      <c r="M42" s="1267"/>
      <c r="N42" s="1267"/>
      <c r="O42" s="1267"/>
      <c r="P42" s="1267"/>
      <c r="Q42" s="1267"/>
      <c r="R42" s="1267"/>
      <c r="S42" s="1267"/>
      <c r="T42" s="1267"/>
      <c r="U42" s="1267"/>
      <c r="V42" s="232" t="s">
        <v>410</v>
      </c>
      <c r="W42" s="233" t="s">
        <v>411</v>
      </c>
      <c r="X42" s="1275"/>
      <c r="Y42" s="1276"/>
      <c r="Z42" s="1277"/>
    </row>
    <row r="43" spans="2:26" ht="15.95" customHeight="1">
      <c r="B43" s="1260" t="s">
        <v>474</v>
      </c>
      <c r="C43" s="1260"/>
      <c r="D43" s="1256"/>
      <c r="E43" s="1256"/>
      <c r="F43" s="1256"/>
      <c r="G43" s="217"/>
      <c r="H43" s="1267"/>
      <c r="I43" s="1267"/>
      <c r="J43" s="1267"/>
      <c r="K43" s="1267"/>
      <c r="L43" s="1267"/>
      <c r="M43" s="1267"/>
      <c r="N43" s="1267"/>
      <c r="O43" s="1267"/>
      <c r="P43" s="1267"/>
      <c r="Q43" s="1267"/>
      <c r="R43" s="1267"/>
      <c r="S43" s="1267"/>
      <c r="T43" s="1267"/>
      <c r="U43" s="1267"/>
      <c r="V43" s="232" t="s">
        <v>410</v>
      </c>
      <c r="W43" s="233" t="s">
        <v>411</v>
      </c>
      <c r="X43" s="1275"/>
      <c r="Y43" s="1276"/>
      <c r="Z43" s="1277"/>
    </row>
    <row r="44" spans="2:26" ht="15.95" customHeight="1">
      <c r="B44" s="1260" t="s">
        <v>475</v>
      </c>
      <c r="C44" s="1260"/>
      <c r="D44" s="1256"/>
      <c r="E44" s="1256"/>
      <c r="F44" s="1256"/>
      <c r="G44" s="217"/>
      <c r="H44" s="1267"/>
      <c r="I44" s="1267"/>
      <c r="J44" s="1267"/>
      <c r="K44" s="1267"/>
      <c r="L44" s="1267"/>
      <c r="M44" s="1267"/>
      <c r="N44" s="1267"/>
      <c r="O44" s="1267"/>
      <c r="P44" s="1267"/>
      <c r="Q44" s="1267"/>
      <c r="R44" s="1267"/>
      <c r="S44" s="1267"/>
      <c r="T44" s="1267"/>
      <c r="U44" s="1267"/>
      <c r="V44" s="232" t="s">
        <v>410</v>
      </c>
      <c r="W44" s="233" t="s">
        <v>411</v>
      </c>
      <c r="X44" s="1275"/>
      <c r="Y44" s="1276"/>
      <c r="Z44" s="1277"/>
    </row>
    <row r="45" spans="2:26" ht="15.95" customHeight="1">
      <c r="B45" s="1260" t="s">
        <v>476</v>
      </c>
      <c r="C45" s="1260"/>
      <c r="D45" s="1256"/>
      <c r="E45" s="1256"/>
      <c r="F45" s="1256"/>
      <c r="G45" s="217"/>
      <c r="H45" s="1267"/>
      <c r="I45" s="1267"/>
      <c r="J45" s="1267"/>
      <c r="K45" s="1267"/>
      <c r="L45" s="1267"/>
      <c r="M45" s="1267"/>
      <c r="N45" s="1267"/>
      <c r="O45" s="1267"/>
      <c r="P45" s="1267"/>
      <c r="Q45" s="1267"/>
      <c r="R45" s="1267"/>
      <c r="S45" s="1267"/>
      <c r="T45" s="1267"/>
      <c r="U45" s="1267"/>
      <c r="V45" s="232" t="s">
        <v>410</v>
      </c>
      <c r="W45" s="233" t="s">
        <v>411</v>
      </c>
      <c r="X45" s="1275"/>
      <c r="Y45" s="1276"/>
      <c r="Z45" s="1277"/>
    </row>
    <row r="46" spans="2:26" ht="15.95" customHeight="1">
      <c r="B46" s="1260" t="s">
        <v>477</v>
      </c>
      <c r="C46" s="1260"/>
      <c r="D46" s="1256"/>
      <c r="E46" s="1256"/>
      <c r="F46" s="1256"/>
      <c r="G46" s="217"/>
      <c r="H46" s="1267"/>
      <c r="I46" s="1267"/>
      <c r="J46" s="1267"/>
      <c r="K46" s="1267"/>
      <c r="L46" s="1267"/>
      <c r="M46" s="1267"/>
      <c r="N46" s="1267"/>
      <c r="O46" s="1267"/>
      <c r="P46" s="1267"/>
      <c r="Q46" s="1267"/>
      <c r="R46" s="1267"/>
      <c r="S46" s="1280"/>
      <c r="T46" s="1280"/>
      <c r="U46" s="1280"/>
      <c r="V46" s="232" t="s">
        <v>410</v>
      </c>
      <c r="W46" s="233" t="s">
        <v>411</v>
      </c>
      <c r="X46" s="1275"/>
      <c r="Y46" s="1276"/>
      <c r="Z46" s="1277"/>
    </row>
    <row r="47" spans="2:26" ht="15.95" customHeight="1">
      <c r="B47" s="1260" t="s">
        <v>478</v>
      </c>
      <c r="C47" s="1260"/>
      <c r="D47" s="1256"/>
      <c r="E47" s="1256"/>
      <c r="F47" s="1256"/>
      <c r="G47" s="217"/>
      <c r="H47" s="1267"/>
      <c r="I47" s="1267"/>
      <c r="J47" s="1267"/>
      <c r="K47" s="1267"/>
      <c r="L47" s="1267"/>
      <c r="M47" s="1267"/>
      <c r="N47" s="1267"/>
      <c r="O47" s="1267"/>
      <c r="P47" s="1267"/>
      <c r="Q47" s="1267"/>
      <c r="R47" s="1267"/>
      <c r="S47" s="1267"/>
      <c r="T47" s="1267"/>
      <c r="U47" s="1267"/>
      <c r="V47" s="232" t="s">
        <v>410</v>
      </c>
      <c r="W47" s="233" t="s">
        <v>411</v>
      </c>
      <c r="X47" s="1275"/>
      <c r="Y47" s="1276"/>
      <c r="Z47" s="1277"/>
    </row>
    <row r="49" spans="2:26" hidden="1"/>
    <row r="50" spans="2:26" ht="21" hidden="1" customHeight="1">
      <c r="B50" s="231" t="s">
        <v>479</v>
      </c>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20"/>
    </row>
    <row r="51" spans="2:26" ht="21" hidden="1" customHeight="1">
      <c r="B51" s="1260" t="s">
        <v>480</v>
      </c>
      <c r="C51" s="1260"/>
      <c r="D51" s="217" t="s">
        <v>481</v>
      </c>
      <c r="E51" s="1273" t="s">
        <v>482</v>
      </c>
      <c r="F51" s="1273"/>
      <c r="G51" s="1273"/>
      <c r="H51" s="1273"/>
      <c r="I51" s="1273"/>
      <c r="J51" s="1273"/>
      <c r="K51" s="231" t="s">
        <v>843</v>
      </c>
      <c r="L51" s="219"/>
      <c r="M51" s="219"/>
      <c r="N51" s="219"/>
      <c r="O51" s="219"/>
      <c r="P51" s="219"/>
      <c r="Q51" s="219"/>
      <c r="R51" s="219"/>
      <c r="S51" s="219"/>
      <c r="T51" s="219"/>
      <c r="U51" s="219"/>
      <c r="V51" s="219"/>
      <c r="W51" s="219"/>
      <c r="X51" s="219"/>
      <c r="Y51" s="219"/>
      <c r="Z51" s="220"/>
    </row>
    <row r="52" spans="2:26" ht="21" hidden="1" customHeight="1">
      <c r="B52" s="1260" t="s">
        <v>483</v>
      </c>
      <c r="C52" s="1260"/>
      <c r="D52" s="217" t="s">
        <v>484</v>
      </c>
      <c r="E52" s="1288"/>
      <c r="F52" s="1289"/>
      <c r="G52" s="1289"/>
      <c r="H52" s="1289"/>
      <c r="I52" s="1290"/>
      <c r="J52" s="220" t="s">
        <v>110</v>
      </c>
      <c r="K52" s="1291" t="s">
        <v>483</v>
      </c>
      <c r="L52" s="1292"/>
      <c r="M52" s="1293"/>
      <c r="N52" s="1293"/>
      <c r="O52" s="1293"/>
      <c r="P52" s="1293"/>
      <c r="Q52" s="1293"/>
      <c r="R52" s="1293"/>
      <c r="S52" s="220" t="s">
        <v>111</v>
      </c>
      <c r="T52" s="221"/>
      <c r="U52" s="222"/>
      <c r="V52" s="222"/>
      <c r="W52" s="222"/>
      <c r="X52" s="222"/>
      <c r="Y52" s="222"/>
      <c r="Z52" s="223"/>
    </row>
    <row r="53" spans="2:26" ht="21" hidden="1" customHeight="1">
      <c r="B53" s="1260"/>
      <c r="C53" s="1260"/>
      <c r="D53" s="217"/>
      <c r="E53" s="1282"/>
      <c r="F53" s="1283"/>
      <c r="G53" s="1283"/>
      <c r="H53" s="1283"/>
      <c r="I53" s="1284"/>
      <c r="J53" s="220" t="s">
        <v>164</v>
      </c>
      <c r="K53" s="1264"/>
      <c r="L53" s="1265"/>
      <c r="M53" s="1274"/>
      <c r="N53" s="1274"/>
      <c r="O53" s="1274"/>
      <c r="P53" s="1274"/>
      <c r="Q53" s="1274"/>
      <c r="R53" s="1274"/>
      <c r="S53" s="228" t="s">
        <v>164</v>
      </c>
      <c r="T53" s="224"/>
      <c r="U53" s="225"/>
      <c r="V53" s="225"/>
      <c r="W53" s="225"/>
      <c r="X53" s="225"/>
      <c r="Y53" s="225"/>
      <c r="Z53" s="226"/>
    </row>
    <row r="54" spans="2:26" ht="21" hidden="1" customHeight="1">
      <c r="B54" s="1260" t="s">
        <v>486</v>
      </c>
      <c r="C54" s="1260"/>
      <c r="D54" s="217" t="s">
        <v>485</v>
      </c>
      <c r="E54" s="1282"/>
      <c r="F54" s="1283"/>
      <c r="G54" s="1283"/>
      <c r="H54" s="1283"/>
      <c r="I54" s="1284"/>
      <c r="J54" s="220" t="s">
        <v>164</v>
      </c>
      <c r="K54" s="1264" t="s">
        <v>486</v>
      </c>
      <c r="L54" s="1265"/>
      <c r="M54" s="227" t="s">
        <v>487</v>
      </c>
      <c r="N54" s="227"/>
      <c r="O54" s="1274"/>
      <c r="P54" s="1274"/>
      <c r="Q54" s="1274"/>
      <c r="R54" s="1274"/>
      <c r="S54" s="228" t="s">
        <v>164</v>
      </c>
      <c r="T54" s="224"/>
      <c r="U54" s="225"/>
      <c r="V54" s="225"/>
      <c r="W54" s="225"/>
      <c r="X54" s="225"/>
      <c r="Y54" s="225"/>
      <c r="Z54" s="226"/>
    </row>
    <row r="55" spans="2:26" ht="21" hidden="1" customHeight="1">
      <c r="B55" s="1260"/>
      <c r="C55" s="1260"/>
      <c r="D55" s="217" t="s">
        <v>488</v>
      </c>
      <c r="E55" s="1285">
        <f>E56-E54</f>
        <v>0</v>
      </c>
      <c r="F55" s="1286"/>
      <c r="G55" s="1286"/>
      <c r="H55" s="1287"/>
      <c r="I55" s="1287"/>
      <c r="J55" s="220" t="s">
        <v>112</v>
      </c>
      <c r="K55" s="224"/>
      <c r="L55" s="225"/>
      <c r="M55" s="225"/>
      <c r="N55" s="225"/>
      <c r="O55" s="225"/>
      <c r="P55" s="225"/>
      <c r="Q55" s="225"/>
      <c r="R55" s="225"/>
      <c r="S55" s="226"/>
      <c r="T55" s="224"/>
      <c r="U55" s="225"/>
      <c r="V55" s="225"/>
      <c r="W55" s="225"/>
      <c r="X55" s="225"/>
      <c r="Y55" s="225"/>
      <c r="Z55" s="226"/>
    </row>
    <row r="56" spans="2:26" ht="21" hidden="1" customHeight="1">
      <c r="B56" s="1260" t="s">
        <v>489</v>
      </c>
      <c r="C56" s="1260"/>
      <c r="D56" s="1260"/>
      <c r="E56" s="1282"/>
      <c r="F56" s="1283"/>
      <c r="G56" s="1283"/>
      <c r="H56" s="1283"/>
      <c r="I56" s="1284"/>
      <c r="J56" s="220" t="s">
        <v>164</v>
      </c>
      <c r="K56" s="229"/>
      <c r="L56" s="227"/>
      <c r="M56" s="227" t="s">
        <v>490</v>
      </c>
      <c r="N56" s="227"/>
      <c r="O56" s="1274"/>
      <c r="P56" s="1274"/>
      <c r="Q56" s="1274"/>
      <c r="R56" s="1274"/>
      <c r="S56" s="228" t="s">
        <v>164</v>
      </c>
      <c r="T56" s="229"/>
      <c r="U56" s="227"/>
      <c r="V56" s="227"/>
      <c r="W56" s="227"/>
      <c r="X56" s="227"/>
      <c r="Y56" s="227"/>
      <c r="Z56" s="228"/>
    </row>
    <row r="57" spans="2:26" ht="21" hidden="1" customHeight="1">
      <c r="B57" s="231" t="s">
        <v>491</v>
      </c>
      <c r="C57" s="219"/>
      <c r="D57" s="219"/>
      <c r="E57" s="219"/>
      <c r="F57" s="219"/>
      <c r="G57" s="219"/>
      <c r="H57" s="219"/>
      <c r="I57" s="219"/>
      <c r="J57" s="219"/>
      <c r="K57" s="219"/>
      <c r="L57" s="219"/>
      <c r="M57" s="219"/>
      <c r="N57" s="219"/>
      <c r="O57" s="220"/>
      <c r="P57" s="1305" t="s">
        <v>492</v>
      </c>
      <c r="Q57" s="1308" t="s">
        <v>25</v>
      </c>
      <c r="R57" s="1309"/>
      <c r="S57" s="1309"/>
      <c r="T57" s="1309"/>
      <c r="U57" s="1309"/>
      <c r="V57" s="1294"/>
      <c r="W57" s="1295"/>
      <c r="X57" s="1295"/>
      <c r="Y57" s="1295"/>
      <c r="Z57" s="220" t="s">
        <v>164</v>
      </c>
    </row>
    <row r="58" spans="2:26" ht="21" hidden="1" customHeight="1">
      <c r="B58" s="1296" t="s">
        <v>493</v>
      </c>
      <c r="C58" s="1281"/>
      <c r="D58" s="1297"/>
      <c r="E58" s="1298">
        <f>V60</f>
        <v>0</v>
      </c>
      <c r="F58" s="1299"/>
      <c r="G58" s="1299"/>
      <c r="H58" s="1299"/>
      <c r="I58" s="220" t="s">
        <v>164</v>
      </c>
      <c r="J58" s="1300" t="s">
        <v>494</v>
      </c>
      <c r="K58" s="1301"/>
      <c r="L58" s="1301"/>
      <c r="M58" s="1301"/>
      <c r="N58" s="236" t="e">
        <f>E58/V61*100</f>
        <v>#DIV/0!</v>
      </c>
      <c r="O58" s="228" t="s">
        <v>495</v>
      </c>
      <c r="P58" s="1306"/>
      <c r="Q58" s="1302"/>
      <c r="R58" s="1303"/>
      <c r="S58" s="1303"/>
      <c r="T58" s="1304" t="s">
        <v>496</v>
      </c>
      <c r="U58" s="1304"/>
      <c r="V58" s="1294"/>
      <c r="W58" s="1295"/>
      <c r="X58" s="1295"/>
      <c r="Y58" s="1295"/>
      <c r="Z58" s="220" t="s">
        <v>164</v>
      </c>
    </row>
    <row r="59" spans="2:26" ht="21" hidden="1" customHeight="1">
      <c r="B59" s="1296" t="s">
        <v>497</v>
      </c>
      <c r="C59" s="1281"/>
      <c r="D59" s="1297"/>
      <c r="E59" s="1310"/>
      <c r="F59" s="1311"/>
      <c r="G59" s="1311"/>
      <c r="H59" s="1311"/>
      <c r="I59" s="220" t="s">
        <v>164</v>
      </c>
      <c r="J59" s="231"/>
      <c r="K59" s="219"/>
      <c r="L59" s="219"/>
      <c r="M59" s="219"/>
      <c r="N59" s="219"/>
      <c r="O59" s="220"/>
      <c r="P59" s="1306"/>
      <c r="Q59" s="1312" t="s">
        <v>24</v>
      </c>
      <c r="R59" s="1313"/>
      <c r="S59" s="1313"/>
      <c r="T59" s="1313"/>
      <c r="U59" s="1314"/>
      <c r="V59" s="1294"/>
      <c r="W59" s="1295"/>
      <c r="X59" s="1295"/>
      <c r="Y59" s="1295"/>
      <c r="Z59" s="220" t="s">
        <v>164</v>
      </c>
    </row>
    <row r="60" spans="2:26" ht="21" hidden="1" customHeight="1" thickBot="1">
      <c r="B60" s="1291" t="s">
        <v>498</v>
      </c>
      <c r="C60" s="1292"/>
      <c r="D60" s="1325"/>
      <c r="E60" s="1326">
        <f>E61-(E58+E59)</f>
        <v>0</v>
      </c>
      <c r="F60" s="1327"/>
      <c r="G60" s="1327"/>
      <c r="H60" s="1327"/>
      <c r="I60" s="223" t="s">
        <v>164</v>
      </c>
      <c r="J60" s="221" t="s">
        <v>500</v>
      </c>
      <c r="K60" s="222"/>
      <c r="L60" s="1328"/>
      <c r="M60" s="1328"/>
      <c r="N60" s="1328"/>
      <c r="O60" s="223" t="s">
        <v>164</v>
      </c>
      <c r="P60" s="1306"/>
      <c r="Q60" s="1329" t="s">
        <v>501</v>
      </c>
      <c r="R60" s="1330"/>
      <c r="S60" s="1330"/>
      <c r="T60" s="1330"/>
      <c r="U60" s="1331"/>
      <c r="V60" s="1332"/>
      <c r="W60" s="1333"/>
      <c r="X60" s="1333"/>
      <c r="Y60" s="1333"/>
      <c r="Z60" s="223" t="s">
        <v>164</v>
      </c>
    </row>
    <row r="61" spans="2:26" ht="21" hidden="1" customHeight="1" thickTop="1">
      <c r="B61" s="1315" t="s">
        <v>489</v>
      </c>
      <c r="C61" s="1316"/>
      <c r="D61" s="1317"/>
      <c r="E61" s="1318">
        <f>E54</f>
        <v>0</v>
      </c>
      <c r="F61" s="1319"/>
      <c r="G61" s="1319"/>
      <c r="H61" s="1319"/>
      <c r="I61" s="237" t="s">
        <v>164</v>
      </c>
      <c r="J61" s="238"/>
      <c r="K61" s="239"/>
      <c r="L61" s="239"/>
      <c r="M61" s="239"/>
      <c r="N61" s="239"/>
      <c r="O61" s="237"/>
      <c r="P61" s="1307"/>
      <c r="Q61" s="1320" t="s">
        <v>502</v>
      </c>
      <c r="R61" s="1321"/>
      <c r="S61" s="1321"/>
      <c r="T61" s="1321"/>
      <c r="U61" s="1322"/>
      <c r="V61" s="1323">
        <f>SUM(V57:Y60)</f>
        <v>0</v>
      </c>
      <c r="W61" s="1324"/>
      <c r="X61" s="1324"/>
      <c r="Y61" s="1324"/>
      <c r="Z61" s="237" t="s">
        <v>164</v>
      </c>
    </row>
    <row r="62" spans="2:26" ht="21" hidden="1" customHeight="1">
      <c r="B62" s="231" t="s">
        <v>91</v>
      </c>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20"/>
    </row>
    <row r="63" spans="2:26" ht="21" hidden="1" customHeight="1">
      <c r="B63" s="1256" t="s">
        <v>503</v>
      </c>
      <c r="C63" s="1256"/>
      <c r="D63" s="1256"/>
      <c r="E63" s="1256"/>
      <c r="F63" s="217" t="s">
        <v>189</v>
      </c>
      <c r="G63" s="1260" t="s">
        <v>504</v>
      </c>
      <c r="H63" s="1260"/>
      <c r="I63" s="1260"/>
      <c r="J63" s="1260"/>
      <c r="K63" s="1260"/>
      <c r="L63" s="1267" t="s">
        <v>505</v>
      </c>
      <c r="M63" s="1267"/>
      <c r="N63" s="1267"/>
      <c r="O63" s="1267"/>
      <c r="P63" s="1267"/>
      <c r="Q63" s="1260" t="s">
        <v>506</v>
      </c>
      <c r="R63" s="1260"/>
      <c r="S63" s="1260"/>
      <c r="T63" s="1260"/>
      <c r="U63" s="1260"/>
      <c r="V63" s="1260" t="s">
        <v>507</v>
      </c>
      <c r="W63" s="1260"/>
      <c r="X63" s="1260"/>
      <c r="Y63" s="1260"/>
      <c r="Z63" s="1260"/>
    </row>
    <row r="64" spans="2:26" ht="21" hidden="1" customHeight="1">
      <c r="B64" s="1260"/>
      <c r="C64" s="1260"/>
      <c r="D64" s="1260"/>
      <c r="E64" s="1260"/>
      <c r="F64" s="216"/>
      <c r="G64" s="1260"/>
      <c r="H64" s="1260"/>
      <c r="I64" s="1260"/>
      <c r="J64" s="1260"/>
      <c r="K64" s="1260"/>
      <c r="L64" s="1334"/>
      <c r="M64" s="1334"/>
      <c r="N64" s="1334"/>
      <c r="O64" s="1334"/>
      <c r="P64" s="1334"/>
      <c r="Q64" s="1334"/>
      <c r="R64" s="1334"/>
      <c r="S64" s="1334"/>
      <c r="T64" s="1334"/>
      <c r="U64" s="1334"/>
      <c r="V64" s="1256"/>
      <c r="W64" s="1256"/>
      <c r="X64" s="1256"/>
      <c r="Y64" s="1256"/>
      <c r="Z64" s="1256"/>
    </row>
    <row r="65" spans="2:26" ht="21" hidden="1" customHeight="1">
      <c r="B65" s="1260"/>
      <c r="C65" s="1260"/>
      <c r="D65" s="1260"/>
      <c r="E65" s="1260"/>
      <c r="F65" s="216"/>
      <c r="G65" s="1260"/>
      <c r="H65" s="1260"/>
      <c r="I65" s="1260"/>
      <c r="J65" s="1260"/>
      <c r="K65" s="1260"/>
      <c r="L65" s="1334"/>
      <c r="M65" s="1334"/>
      <c r="N65" s="1334"/>
      <c r="O65" s="1334"/>
      <c r="P65" s="1334"/>
      <c r="Q65" s="1334"/>
      <c r="R65" s="1334"/>
      <c r="S65" s="1334"/>
      <c r="T65" s="1334"/>
      <c r="U65" s="1334"/>
      <c r="V65" s="1256"/>
      <c r="W65" s="1256"/>
      <c r="X65" s="1256"/>
      <c r="Y65" s="1256"/>
      <c r="Z65" s="1256"/>
    </row>
    <row r="66" spans="2:26" ht="21" hidden="1" customHeight="1">
      <c r="B66" s="1260"/>
      <c r="C66" s="1260"/>
      <c r="D66" s="1260"/>
      <c r="E66" s="1260"/>
      <c r="F66" s="216"/>
      <c r="G66" s="1260"/>
      <c r="H66" s="1260"/>
      <c r="I66" s="1260"/>
      <c r="J66" s="1260"/>
      <c r="K66" s="1260"/>
      <c r="L66" s="1334"/>
      <c r="M66" s="1334"/>
      <c r="N66" s="1334"/>
      <c r="O66" s="1334"/>
      <c r="P66" s="1334"/>
      <c r="Q66" s="1334"/>
      <c r="R66" s="1334"/>
      <c r="S66" s="1334"/>
      <c r="T66" s="1334"/>
      <c r="U66" s="1334"/>
      <c r="V66" s="1256"/>
      <c r="W66" s="1256"/>
      <c r="X66" s="1256"/>
      <c r="Y66" s="1256"/>
      <c r="Z66" s="1256"/>
    </row>
    <row r="67" spans="2:26" ht="21" hidden="1" customHeight="1">
      <c r="B67" s="231" t="s">
        <v>508</v>
      </c>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20"/>
    </row>
    <row r="68" spans="2:26" ht="21" hidden="1" customHeight="1">
      <c r="B68" s="1273"/>
      <c r="C68" s="1273"/>
      <c r="D68" s="1273"/>
      <c r="E68" s="1273" t="s">
        <v>509</v>
      </c>
      <c r="F68" s="1273"/>
      <c r="G68" s="1273"/>
      <c r="H68" s="1273"/>
      <c r="I68" s="1273"/>
      <c r="J68" s="1273" t="s">
        <v>510</v>
      </c>
      <c r="K68" s="1273"/>
      <c r="L68" s="1273"/>
      <c r="M68" s="1273"/>
      <c r="N68" s="1273" t="s">
        <v>511</v>
      </c>
      <c r="O68" s="1273"/>
      <c r="P68" s="1273"/>
      <c r="Q68" s="231" t="s">
        <v>512</v>
      </c>
      <c r="R68" s="219"/>
      <c r="S68" s="219"/>
      <c r="T68" s="219"/>
      <c r="U68" s="219"/>
      <c r="V68" s="219"/>
      <c r="W68" s="219"/>
      <c r="X68" s="219"/>
      <c r="Y68" s="219"/>
      <c r="Z68" s="220"/>
    </row>
    <row r="69" spans="2:26" ht="21" hidden="1" customHeight="1">
      <c r="B69" s="1273" t="s">
        <v>513</v>
      </c>
      <c r="C69" s="1273"/>
      <c r="D69" s="1273"/>
      <c r="E69" s="1334"/>
      <c r="F69" s="1334"/>
      <c r="G69" s="1334"/>
      <c r="H69" s="1334"/>
      <c r="I69" s="1334"/>
      <c r="J69" s="1334"/>
      <c r="K69" s="1334"/>
      <c r="L69" s="1334"/>
      <c r="M69" s="1334"/>
      <c r="N69" s="1334"/>
      <c r="O69" s="1334"/>
      <c r="P69" s="1334"/>
      <c r="Q69" s="234" t="s">
        <v>410</v>
      </c>
      <c r="R69" s="235" t="s">
        <v>514</v>
      </c>
      <c r="S69" s="235" t="s">
        <v>515</v>
      </c>
      <c r="T69" s="222"/>
      <c r="U69" s="222"/>
      <c r="V69" s="222"/>
      <c r="W69" s="222"/>
      <c r="X69" s="222"/>
      <c r="Y69" s="222"/>
      <c r="Z69" s="223"/>
    </row>
    <row r="70" spans="2:26" ht="21" hidden="1" customHeight="1" thickBot="1">
      <c r="B70" s="1340" t="s">
        <v>516</v>
      </c>
      <c r="C70" s="1340"/>
      <c r="D70" s="1340"/>
      <c r="E70" s="1341"/>
      <c r="F70" s="1341"/>
      <c r="G70" s="1341"/>
      <c r="H70" s="1341"/>
      <c r="I70" s="1341"/>
      <c r="J70" s="1341"/>
      <c r="K70" s="1341"/>
      <c r="L70" s="1341"/>
      <c r="M70" s="1341"/>
      <c r="N70" s="1341"/>
      <c r="O70" s="1341"/>
      <c r="P70" s="1341"/>
      <c r="Q70" s="224" t="s">
        <v>517</v>
      </c>
      <c r="R70" s="225"/>
      <c r="S70" s="225"/>
      <c r="T70" s="225"/>
      <c r="U70" s="225"/>
      <c r="V70" s="225"/>
      <c r="W70" s="225"/>
      <c r="X70" s="225"/>
      <c r="Y70" s="225"/>
      <c r="Z70" s="226" t="s">
        <v>518</v>
      </c>
    </row>
    <row r="71" spans="2:26" ht="21" hidden="1" customHeight="1" thickTop="1">
      <c r="B71" s="1338" t="s">
        <v>502</v>
      </c>
      <c r="C71" s="1338"/>
      <c r="D71" s="1338"/>
      <c r="E71" s="1339"/>
      <c r="F71" s="1339"/>
      <c r="G71" s="1339"/>
      <c r="H71" s="1339"/>
      <c r="I71" s="1339"/>
      <c r="J71" s="1339"/>
      <c r="K71" s="1339"/>
      <c r="L71" s="1339"/>
      <c r="M71" s="1339"/>
      <c r="N71" s="1339"/>
      <c r="O71" s="1339"/>
      <c r="P71" s="1339"/>
      <c r="Q71" s="229"/>
      <c r="R71" s="227"/>
      <c r="S71" s="227"/>
      <c r="T71" s="227"/>
      <c r="U71" s="227"/>
      <c r="V71" s="227"/>
      <c r="W71" s="227"/>
      <c r="X71" s="227"/>
      <c r="Y71" s="227"/>
      <c r="Z71" s="228"/>
    </row>
    <row r="72" spans="2:26" ht="20.100000000000001" hidden="1" customHeight="1">
      <c r="B72" s="221" t="s">
        <v>844</v>
      </c>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3"/>
    </row>
    <row r="73" spans="2:26" ht="84" hidden="1" customHeight="1">
      <c r="B73" s="1335"/>
      <c r="C73" s="1336"/>
      <c r="D73" s="1336"/>
      <c r="E73" s="1336"/>
      <c r="F73" s="1336"/>
      <c r="G73" s="1336"/>
      <c r="H73" s="1336"/>
      <c r="I73" s="1336"/>
      <c r="J73" s="1336"/>
      <c r="K73" s="1336"/>
      <c r="L73" s="1336"/>
      <c r="M73" s="1336"/>
      <c r="N73" s="1336"/>
      <c r="O73" s="1336"/>
      <c r="P73" s="1336"/>
      <c r="Q73" s="1336"/>
      <c r="R73" s="1336"/>
      <c r="S73" s="1336"/>
      <c r="T73" s="1336"/>
      <c r="U73" s="1336"/>
      <c r="V73" s="1336"/>
      <c r="W73" s="1336"/>
      <c r="X73" s="1336"/>
      <c r="Y73" s="1336"/>
      <c r="Z73" s="1337"/>
    </row>
    <row r="74" spans="2:26" hidden="1"/>
    <row r="75" spans="2:26">
      <c r="B75" s="215" t="s">
        <v>519</v>
      </c>
    </row>
    <row r="76" spans="2:26">
      <c r="C76" s="215" t="s">
        <v>845</v>
      </c>
    </row>
    <row r="77" spans="2:26">
      <c r="C77" s="215" t="s">
        <v>846</v>
      </c>
    </row>
    <row r="78" spans="2:26">
      <c r="C78" s="215" t="s">
        <v>847</v>
      </c>
    </row>
    <row r="79" spans="2:26">
      <c r="C79" s="215" t="s">
        <v>848</v>
      </c>
    </row>
    <row r="80" spans="2:26" hidden="1">
      <c r="C80" s="215" t="s">
        <v>849</v>
      </c>
    </row>
    <row r="81" spans="1:27" hidden="1">
      <c r="C81" s="215" t="s">
        <v>850</v>
      </c>
    </row>
    <row r="82" spans="1:27" hidden="1">
      <c r="C82" s="215" t="s">
        <v>851</v>
      </c>
    </row>
    <row r="84" spans="1:27" ht="12">
      <c r="A84" s="240"/>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row>
    <row r="85" spans="1:27" ht="15.95" customHeight="1">
      <c r="A85" s="241"/>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0"/>
    </row>
    <row r="86" spans="1:27" ht="15.95" customHeight="1">
      <c r="A86" s="241"/>
      <c r="B86" s="241"/>
      <c r="C86" s="241"/>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0"/>
    </row>
    <row r="87" spans="1:27" ht="15.95" customHeight="1">
      <c r="A87" s="241"/>
      <c r="B87" s="241"/>
      <c r="C87" s="241"/>
      <c r="D87" s="241"/>
      <c r="E87" s="241"/>
      <c r="F87" s="241"/>
      <c r="G87" s="241"/>
      <c r="H87" s="241"/>
      <c r="I87" s="241"/>
      <c r="J87" s="241"/>
      <c r="K87" s="241"/>
      <c r="L87" s="241"/>
      <c r="M87" s="241"/>
      <c r="N87" s="241"/>
      <c r="O87" s="241"/>
      <c r="P87" s="241"/>
      <c r="Q87" s="241"/>
      <c r="R87" s="241"/>
      <c r="S87" s="241"/>
      <c r="T87" s="241"/>
      <c r="U87" s="241"/>
      <c r="V87" s="241"/>
      <c r="W87" s="241"/>
      <c r="X87" s="241"/>
      <c r="Y87" s="241"/>
      <c r="Z87" s="241"/>
      <c r="AA87" s="240"/>
    </row>
    <row r="88" spans="1:27" ht="15.95" customHeight="1">
      <c r="A88" s="241"/>
      <c r="B88" s="241"/>
      <c r="C88" s="241"/>
      <c r="D88" s="241"/>
      <c r="E88" s="241"/>
      <c r="F88" s="241"/>
      <c r="G88" s="241"/>
      <c r="H88" s="241"/>
      <c r="I88" s="241"/>
      <c r="J88" s="241"/>
      <c r="K88" s="241"/>
      <c r="L88" s="241"/>
      <c r="M88" s="241"/>
      <c r="N88" s="241"/>
      <c r="O88" s="241"/>
      <c r="P88" s="241"/>
      <c r="Q88" s="241"/>
      <c r="R88" s="241"/>
      <c r="S88" s="241"/>
      <c r="T88" s="241"/>
      <c r="U88" s="241"/>
      <c r="V88" s="241"/>
      <c r="W88" s="241"/>
      <c r="X88" s="241"/>
      <c r="Y88" s="241"/>
      <c r="Z88" s="241"/>
      <c r="AA88" s="240"/>
    </row>
    <row r="89" spans="1:27" ht="15.95" customHeight="1">
      <c r="A89" s="241"/>
      <c r="B89" s="241"/>
      <c r="C89" s="1342"/>
      <c r="D89" s="1342"/>
      <c r="E89" s="1342"/>
      <c r="F89" s="1342"/>
      <c r="G89" s="241"/>
      <c r="H89" s="241"/>
      <c r="I89" s="241"/>
      <c r="J89" s="241"/>
      <c r="K89" s="241"/>
      <c r="L89" s="241"/>
      <c r="M89" s="241"/>
      <c r="N89" s="241"/>
      <c r="O89" s="241"/>
      <c r="P89" s="241"/>
      <c r="Q89" s="241"/>
      <c r="R89" s="241"/>
      <c r="S89" s="241"/>
      <c r="T89" s="241"/>
      <c r="U89" s="241"/>
      <c r="V89" s="241"/>
      <c r="W89" s="241"/>
      <c r="X89" s="241"/>
      <c r="Y89" s="241"/>
      <c r="Z89" s="241"/>
      <c r="AA89" s="240"/>
    </row>
    <row r="90" spans="1:27" ht="15.95" customHeight="1">
      <c r="A90" s="241"/>
      <c r="B90" s="241"/>
      <c r="C90" s="241"/>
      <c r="D90" s="371"/>
      <c r="E90" s="241"/>
      <c r="F90" s="241"/>
      <c r="G90" s="241"/>
      <c r="H90" s="225"/>
      <c r="I90" s="241"/>
      <c r="J90" s="241"/>
      <c r="K90" s="241"/>
      <c r="L90" s="241"/>
      <c r="M90" s="241"/>
      <c r="N90" s="241"/>
      <c r="O90" s="241"/>
      <c r="P90" s="241"/>
      <c r="Q90" s="241"/>
      <c r="R90" s="241"/>
      <c r="S90" s="241"/>
      <c r="T90" s="241"/>
      <c r="U90" s="241"/>
      <c r="V90" s="241"/>
      <c r="W90" s="241"/>
      <c r="X90" s="241"/>
      <c r="Y90" s="241"/>
      <c r="Z90" s="241"/>
      <c r="AA90" s="240"/>
    </row>
    <row r="91" spans="1:27" ht="15.95" customHeight="1">
      <c r="A91" s="241"/>
      <c r="B91" s="241"/>
      <c r="C91" s="241"/>
      <c r="D91" s="371"/>
      <c r="E91" s="241"/>
      <c r="F91" s="241"/>
      <c r="G91" s="241"/>
      <c r="H91" s="225"/>
      <c r="I91" s="241"/>
      <c r="J91" s="241"/>
      <c r="K91" s="241"/>
      <c r="L91" s="241"/>
      <c r="M91" s="241"/>
      <c r="N91" s="241"/>
      <c r="O91" s="241"/>
      <c r="P91" s="241"/>
      <c r="Q91" s="241"/>
      <c r="R91" s="241"/>
      <c r="S91" s="241"/>
      <c r="T91" s="241"/>
      <c r="U91" s="241"/>
      <c r="V91" s="241"/>
      <c r="W91" s="241"/>
      <c r="X91" s="241"/>
      <c r="Y91" s="241"/>
      <c r="Z91" s="241"/>
      <c r="AA91" s="240"/>
    </row>
    <row r="92" spans="1:27" ht="15.95" customHeight="1">
      <c r="A92" s="241"/>
      <c r="B92" s="241"/>
      <c r="C92" s="241"/>
      <c r="D92" s="372"/>
      <c r="E92" s="241"/>
      <c r="F92" s="241"/>
      <c r="G92" s="241"/>
      <c r="H92" s="225"/>
      <c r="I92" s="241"/>
      <c r="J92" s="241"/>
      <c r="K92" s="241"/>
      <c r="L92" s="241"/>
      <c r="M92" s="241"/>
      <c r="N92" s="241"/>
      <c r="O92" s="241"/>
      <c r="P92" s="241"/>
      <c r="Q92" s="241"/>
      <c r="R92" s="241"/>
      <c r="S92" s="241"/>
      <c r="T92" s="241"/>
      <c r="U92" s="241"/>
      <c r="V92" s="241"/>
      <c r="W92" s="241"/>
      <c r="X92" s="241"/>
      <c r="Y92" s="241"/>
      <c r="Z92" s="241"/>
      <c r="AA92" s="240"/>
    </row>
    <row r="93" spans="1:27" ht="15.95" customHeight="1">
      <c r="A93" s="241"/>
      <c r="B93" s="241"/>
      <c r="C93" s="241"/>
      <c r="D93" s="241"/>
      <c r="E93" s="241"/>
      <c r="F93" s="241"/>
      <c r="G93" s="241"/>
      <c r="H93" s="241"/>
      <c r="I93" s="241"/>
      <c r="J93" s="241"/>
      <c r="K93" s="241"/>
      <c r="L93" s="241"/>
      <c r="M93" s="241"/>
      <c r="N93" s="241"/>
      <c r="O93" s="241"/>
      <c r="P93" s="241"/>
      <c r="Q93" s="241"/>
      <c r="R93" s="241"/>
      <c r="S93" s="241"/>
      <c r="T93" s="241"/>
      <c r="U93" s="241"/>
      <c r="V93" s="241"/>
      <c r="W93" s="241"/>
      <c r="X93" s="241"/>
      <c r="Y93" s="241"/>
      <c r="Z93" s="241"/>
      <c r="AA93" s="240"/>
    </row>
    <row r="94" spans="1:27" ht="15.95" customHeight="1">
      <c r="A94" s="241"/>
      <c r="B94" s="241"/>
      <c r="C94" s="241"/>
      <c r="D94" s="241"/>
      <c r="E94" s="241"/>
      <c r="F94" s="241"/>
      <c r="G94" s="241"/>
      <c r="H94" s="241"/>
      <c r="I94" s="241"/>
      <c r="J94" s="241"/>
      <c r="K94" s="241"/>
      <c r="L94" s="241"/>
      <c r="M94" s="241"/>
      <c r="N94" s="241"/>
      <c r="O94" s="241"/>
      <c r="P94" s="241"/>
      <c r="Q94" s="241"/>
      <c r="R94" s="241"/>
      <c r="S94" s="241"/>
      <c r="T94" s="241"/>
      <c r="U94" s="241"/>
      <c r="V94" s="241"/>
      <c r="W94" s="241"/>
      <c r="X94" s="241"/>
      <c r="Y94" s="241"/>
      <c r="Z94" s="241"/>
      <c r="AA94" s="240"/>
    </row>
    <row r="95" spans="1:27" ht="15.95" customHeight="1">
      <c r="A95" s="241"/>
      <c r="B95" s="241"/>
      <c r="C95" s="241"/>
      <c r="D95" s="241"/>
      <c r="E95" s="241"/>
      <c r="F95" s="241"/>
      <c r="G95" s="241"/>
      <c r="H95" s="241"/>
      <c r="I95" s="241"/>
      <c r="J95" s="241"/>
      <c r="K95" s="241"/>
      <c r="L95" s="241"/>
      <c r="M95" s="241"/>
      <c r="N95" s="241"/>
      <c r="O95" s="241"/>
      <c r="P95" s="241"/>
      <c r="Q95" s="241"/>
      <c r="R95" s="241"/>
      <c r="S95" s="241"/>
      <c r="T95" s="241"/>
      <c r="U95" s="241"/>
      <c r="V95" s="241"/>
      <c r="W95" s="241"/>
      <c r="X95" s="241"/>
      <c r="Y95" s="241"/>
      <c r="Z95" s="241"/>
      <c r="AA95" s="240"/>
    </row>
    <row r="96" spans="1:27" ht="15.95" customHeight="1">
      <c r="A96" s="241"/>
      <c r="B96" s="241"/>
      <c r="C96" s="241"/>
      <c r="D96" s="241"/>
      <c r="E96" s="241"/>
      <c r="F96" s="241"/>
      <c r="G96" s="241"/>
      <c r="H96" s="241"/>
      <c r="I96" s="241"/>
      <c r="J96" s="241"/>
      <c r="K96" s="241"/>
      <c r="L96" s="241"/>
      <c r="M96" s="241"/>
      <c r="N96" s="241"/>
      <c r="O96" s="241"/>
      <c r="P96" s="241"/>
      <c r="Q96" s="241"/>
      <c r="R96" s="241"/>
      <c r="S96" s="241"/>
      <c r="T96" s="241"/>
      <c r="U96" s="241"/>
      <c r="V96" s="241"/>
      <c r="W96" s="241"/>
      <c r="X96" s="241"/>
      <c r="Y96" s="241"/>
      <c r="Z96" s="241"/>
      <c r="AA96" s="240"/>
    </row>
    <row r="97" spans="1:27" ht="15.95" customHeight="1">
      <c r="A97" s="241"/>
      <c r="B97" s="241"/>
      <c r="C97" s="241"/>
      <c r="D97" s="241"/>
      <c r="E97" s="241"/>
      <c r="F97" s="241"/>
      <c r="G97" s="241"/>
      <c r="H97" s="241"/>
      <c r="I97" s="241"/>
      <c r="J97" s="241"/>
      <c r="K97" s="241"/>
      <c r="L97" s="241"/>
      <c r="M97" s="241"/>
      <c r="N97" s="241"/>
      <c r="O97" s="241"/>
      <c r="P97" s="241"/>
      <c r="Q97" s="241"/>
      <c r="R97" s="241"/>
      <c r="S97" s="241"/>
      <c r="T97" s="241"/>
      <c r="U97" s="241"/>
      <c r="V97" s="241"/>
      <c r="W97" s="241"/>
      <c r="X97" s="241"/>
      <c r="Y97" s="241"/>
      <c r="Z97" s="241"/>
      <c r="AA97" s="240"/>
    </row>
    <row r="98" spans="1:27" ht="15.95" customHeight="1">
      <c r="A98" s="241"/>
      <c r="B98" s="241"/>
      <c r="C98" s="1342"/>
      <c r="D98" s="1342"/>
      <c r="E98" s="1342"/>
      <c r="F98" s="1342"/>
      <c r="G98" s="1342"/>
      <c r="H98" s="241"/>
      <c r="I98" s="241"/>
      <c r="J98" s="241"/>
      <c r="K98" s="1342"/>
      <c r="L98" s="1342"/>
      <c r="M98" s="1342"/>
      <c r="N98" s="241"/>
      <c r="O98" s="241"/>
      <c r="P98" s="241"/>
      <c r="Q98" s="1342"/>
      <c r="R98" s="1342"/>
      <c r="S98" s="1342"/>
      <c r="T98" s="1342"/>
      <c r="U98" s="241"/>
      <c r="V98" s="241"/>
      <c r="W98" s="241"/>
      <c r="X98" s="1342"/>
      <c r="Y98" s="1342"/>
      <c r="Z98" s="1342"/>
      <c r="AA98" s="240"/>
    </row>
    <row r="99" spans="1:27" ht="15.95" customHeight="1">
      <c r="A99" s="241"/>
      <c r="B99" s="241"/>
      <c r="C99" s="1342"/>
      <c r="D99" s="1342"/>
      <c r="E99" s="1342"/>
      <c r="F99" s="1342"/>
      <c r="G99" s="1342"/>
      <c r="H99" s="1342"/>
      <c r="I99" s="1342"/>
      <c r="J99" s="1342"/>
      <c r="K99" s="1342"/>
      <c r="L99" s="1342"/>
      <c r="M99" s="1342"/>
      <c r="N99" s="241"/>
      <c r="O99" s="241"/>
      <c r="P99" s="241"/>
      <c r="Q99" s="1342"/>
      <c r="R99" s="1342"/>
      <c r="S99" s="1342"/>
      <c r="T99" s="1342"/>
      <c r="U99" s="1342"/>
      <c r="V99" s="1342"/>
      <c r="W99" s="1342"/>
      <c r="X99" s="1342"/>
      <c r="Y99" s="1342"/>
      <c r="Z99" s="1342"/>
      <c r="AA99" s="240"/>
    </row>
    <row r="100" spans="1:27" ht="15.95" customHeight="1">
      <c r="A100" s="241"/>
      <c r="B100" s="241"/>
      <c r="C100" s="1342"/>
      <c r="D100" s="1342"/>
      <c r="E100" s="1342"/>
      <c r="F100" s="1342"/>
      <c r="G100" s="1342"/>
      <c r="H100" s="241"/>
      <c r="I100" s="241"/>
      <c r="J100" s="241"/>
      <c r="K100" s="1342"/>
      <c r="L100" s="1342"/>
      <c r="M100" s="1342"/>
      <c r="N100" s="241"/>
      <c r="O100" s="241"/>
      <c r="P100" s="241"/>
      <c r="Q100" s="1342"/>
      <c r="R100" s="1342"/>
      <c r="S100" s="1342"/>
      <c r="T100" s="1342"/>
      <c r="U100" s="241"/>
      <c r="V100" s="241"/>
      <c r="W100" s="241"/>
      <c r="X100" s="1342"/>
      <c r="Y100" s="1342"/>
      <c r="Z100" s="1342"/>
      <c r="AA100" s="240"/>
    </row>
    <row r="101" spans="1:27" ht="15.95" customHeight="1">
      <c r="A101" s="241"/>
      <c r="B101" s="241"/>
      <c r="C101" s="241"/>
      <c r="D101" s="241"/>
      <c r="E101" s="241"/>
      <c r="F101" s="241"/>
      <c r="G101" s="241"/>
      <c r="H101" s="241"/>
      <c r="I101" s="241"/>
      <c r="J101" s="241"/>
      <c r="K101" s="241"/>
      <c r="L101" s="1342"/>
      <c r="M101" s="1342"/>
      <c r="N101" s="241"/>
      <c r="O101" s="241"/>
      <c r="P101" s="241"/>
      <c r="Q101" s="241"/>
      <c r="R101" s="241"/>
      <c r="S101" s="241"/>
      <c r="T101" s="241"/>
      <c r="U101" s="241"/>
      <c r="V101" s="241"/>
      <c r="W101" s="241"/>
      <c r="X101" s="241"/>
      <c r="Y101" s="241"/>
      <c r="Z101" s="241"/>
      <c r="AA101" s="240"/>
    </row>
    <row r="102" spans="1:27" ht="15.95" customHeight="1">
      <c r="A102" s="241"/>
      <c r="B102" s="241"/>
      <c r="C102" s="241"/>
      <c r="D102" s="241"/>
      <c r="E102" s="241"/>
      <c r="F102" s="241"/>
      <c r="G102" s="241"/>
      <c r="H102" s="241"/>
      <c r="I102" s="241"/>
      <c r="J102" s="241"/>
      <c r="K102" s="241"/>
      <c r="L102" s="1342"/>
      <c r="M102" s="1342"/>
      <c r="N102" s="241"/>
      <c r="O102" s="241"/>
      <c r="P102" s="241"/>
      <c r="Q102" s="241"/>
      <c r="R102" s="241"/>
      <c r="S102" s="241"/>
      <c r="T102" s="241"/>
      <c r="U102" s="241"/>
      <c r="V102" s="241"/>
      <c r="W102" s="241"/>
      <c r="X102" s="241"/>
      <c r="Y102" s="241"/>
      <c r="Z102" s="241"/>
      <c r="AA102" s="240"/>
    </row>
    <row r="103" spans="1:27" ht="15.95" customHeight="1">
      <c r="A103" s="241"/>
      <c r="B103" s="241"/>
      <c r="C103" s="1342"/>
      <c r="D103" s="1342"/>
      <c r="E103" s="241"/>
      <c r="F103" s="1342"/>
      <c r="G103" s="1342"/>
      <c r="H103" s="241"/>
      <c r="I103" s="241"/>
      <c r="J103" s="241"/>
      <c r="K103" s="1342"/>
      <c r="L103" s="1342"/>
      <c r="M103" s="1342"/>
      <c r="N103" s="241"/>
      <c r="O103" s="241"/>
      <c r="P103" s="241"/>
      <c r="Q103" s="1342"/>
      <c r="R103" s="1342"/>
      <c r="S103" s="1342"/>
      <c r="T103" s="1342"/>
      <c r="U103" s="241"/>
      <c r="V103" s="241"/>
      <c r="W103" s="241"/>
      <c r="X103" s="241"/>
      <c r="Y103" s="241"/>
      <c r="Z103" s="241"/>
      <c r="AA103" s="240"/>
    </row>
    <row r="104" spans="1:27" ht="15.95" customHeight="1">
      <c r="A104" s="241"/>
      <c r="B104" s="241"/>
      <c r="C104" s="1342"/>
      <c r="D104" s="1342"/>
      <c r="E104" s="241"/>
      <c r="F104" s="1342"/>
      <c r="G104" s="1342"/>
      <c r="H104" s="241"/>
      <c r="I104" s="241"/>
      <c r="J104" s="241"/>
      <c r="K104" s="1342"/>
      <c r="L104" s="1342"/>
      <c r="M104" s="1342"/>
      <c r="N104" s="1342"/>
      <c r="O104" s="1342"/>
      <c r="P104" s="1342"/>
      <c r="Q104" s="1342"/>
      <c r="R104" s="1342"/>
      <c r="S104" s="1342"/>
      <c r="T104" s="1342"/>
      <c r="U104" s="241"/>
      <c r="V104" s="241"/>
      <c r="W104" s="241"/>
      <c r="X104" s="241"/>
      <c r="Y104" s="241"/>
      <c r="Z104" s="241"/>
      <c r="AA104" s="240"/>
    </row>
    <row r="105" spans="1:27" ht="15.95" customHeight="1">
      <c r="A105" s="241"/>
      <c r="B105" s="241"/>
      <c r="C105" s="1342"/>
      <c r="D105" s="1342"/>
      <c r="E105" s="241"/>
      <c r="F105" s="1342"/>
      <c r="G105" s="1342"/>
      <c r="H105" s="241"/>
      <c r="I105" s="241"/>
      <c r="J105" s="241"/>
      <c r="K105" s="1342"/>
      <c r="L105" s="1342"/>
      <c r="M105" s="1342"/>
      <c r="N105" s="241"/>
      <c r="O105" s="241"/>
      <c r="P105" s="241"/>
      <c r="Q105" s="1342"/>
      <c r="R105" s="1342"/>
      <c r="S105" s="1342"/>
      <c r="T105" s="1342"/>
      <c r="U105" s="241"/>
      <c r="V105" s="241"/>
      <c r="W105" s="241"/>
      <c r="X105" s="241"/>
      <c r="Y105" s="241"/>
      <c r="Z105" s="241"/>
      <c r="AA105" s="240"/>
    </row>
    <row r="106" spans="1:27" ht="15.95" customHeight="1">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0"/>
    </row>
    <row r="107" spans="1:27" ht="15.95" customHeight="1">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c r="W107" s="241"/>
      <c r="X107" s="241"/>
      <c r="Y107" s="241"/>
      <c r="Z107" s="241"/>
      <c r="AA107" s="240"/>
    </row>
    <row r="108" spans="1:27" ht="15.95" customHeight="1">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c r="W108" s="241"/>
      <c r="X108" s="241"/>
      <c r="Y108" s="241"/>
      <c r="Z108" s="241"/>
      <c r="AA108" s="240"/>
    </row>
    <row r="109" spans="1:27" ht="15.95" customHeight="1">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c r="W109" s="241"/>
      <c r="X109" s="241"/>
      <c r="Y109" s="241"/>
      <c r="Z109" s="241"/>
      <c r="AA109" s="240"/>
    </row>
    <row r="110" spans="1:27" ht="15.95" customHeight="1">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c r="W110" s="241"/>
      <c r="X110" s="241"/>
      <c r="Y110" s="241"/>
      <c r="Z110" s="241"/>
      <c r="AA110" s="240"/>
    </row>
    <row r="111" spans="1:27" ht="15.95" customHeight="1">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0"/>
    </row>
    <row r="112" spans="1:27" ht="15.95" customHeight="1">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c r="W112" s="241"/>
      <c r="X112" s="241"/>
      <c r="Y112" s="241"/>
      <c r="Z112" s="241"/>
      <c r="AA112" s="240"/>
    </row>
    <row r="113" spans="1:27" ht="15.95" customHeight="1">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c r="W113" s="241"/>
      <c r="X113" s="241"/>
      <c r="Y113" s="241"/>
      <c r="Z113" s="241"/>
      <c r="AA113" s="240"/>
    </row>
    <row r="114" spans="1:27" ht="15.95" customHeight="1">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0"/>
    </row>
    <row r="115" spans="1:27" ht="15.95" customHeight="1">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0"/>
    </row>
    <row r="116" spans="1:27" ht="15.95" customHeight="1">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c r="W116" s="241"/>
      <c r="X116" s="241"/>
      <c r="Y116" s="241"/>
      <c r="Z116" s="241"/>
      <c r="AA116" s="240"/>
    </row>
    <row r="117" spans="1:27" ht="15.95" customHeight="1">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c r="W117" s="241"/>
      <c r="X117" s="241"/>
      <c r="Y117" s="241"/>
      <c r="Z117" s="241"/>
      <c r="AA117" s="240"/>
    </row>
    <row r="118" spans="1:27" ht="15.95" customHeight="1">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c r="W118" s="241"/>
      <c r="X118" s="241"/>
      <c r="Y118" s="241"/>
      <c r="Z118" s="241"/>
      <c r="AA118" s="240"/>
    </row>
    <row r="119" spans="1:27" ht="15.95" customHeight="1">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c r="W119" s="241"/>
      <c r="X119" s="241"/>
      <c r="Y119" s="241"/>
      <c r="Z119" s="241"/>
      <c r="AA119" s="240"/>
    </row>
    <row r="120" spans="1:27" ht="15.95" customHeight="1">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c r="W120" s="241"/>
      <c r="X120" s="241"/>
      <c r="Y120" s="241"/>
      <c r="Z120" s="241"/>
      <c r="AA120" s="240"/>
    </row>
    <row r="121" spans="1:27" ht="15.95" customHeight="1">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0"/>
    </row>
    <row r="122" spans="1:27" ht="15.95" customHeight="1">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c r="W122" s="241"/>
      <c r="X122" s="241"/>
      <c r="Y122" s="241"/>
      <c r="Z122" s="241"/>
      <c r="AA122" s="240"/>
    </row>
    <row r="123" spans="1:27" ht="15.95" customHeight="1">
      <c r="A123" s="241"/>
      <c r="B123" s="241"/>
      <c r="C123" s="1342"/>
      <c r="D123" s="1342"/>
      <c r="E123" s="1342"/>
      <c r="F123" s="1342"/>
      <c r="G123" s="241"/>
      <c r="H123" s="241"/>
      <c r="I123" s="241"/>
      <c r="J123" s="241"/>
      <c r="K123" s="241"/>
      <c r="L123" s="241"/>
      <c r="M123" s="241"/>
      <c r="N123" s="241"/>
      <c r="O123" s="241"/>
      <c r="P123" s="241"/>
      <c r="Q123" s="241"/>
      <c r="R123" s="241"/>
      <c r="S123" s="241"/>
      <c r="T123" s="241"/>
      <c r="U123" s="241"/>
      <c r="V123" s="241"/>
      <c r="W123" s="241"/>
      <c r="X123" s="241"/>
      <c r="Y123" s="241"/>
      <c r="Z123" s="241"/>
      <c r="AA123" s="240"/>
    </row>
    <row r="124" spans="1:27" ht="15.95" customHeight="1">
      <c r="A124" s="241"/>
      <c r="B124" s="241"/>
      <c r="C124" s="1342"/>
      <c r="D124" s="1342"/>
      <c r="E124" s="1342"/>
      <c r="F124" s="1342"/>
      <c r="G124" s="241"/>
      <c r="H124" s="225"/>
      <c r="I124" s="241"/>
      <c r="J124" s="241"/>
      <c r="K124" s="241"/>
      <c r="L124" s="241"/>
      <c r="M124" s="241"/>
      <c r="N124" s="241"/>
      <c r="O124" s="241"/>
      <c r="P124" s="241"/>
      <c r="Q124" s="241"/>
      <c r="R124" s="241"/>
      <c r="S124" s="241"/>
      <c r="T124" s="241"/>
      <c r="U124" s="241"/>
      <c r="V124" s="241"/>
      <c r="W124" s="241"/>
      <c r="X124" s="241"/>
      <c r="Y124" s="241"/>
      <c r="Z124" s="241"/>
      <c r="AA124" s="240"/>
    </row>
    <row r="125" spans="1:27" ht="15.95" customHeight="1">
      <c r="A125" s="241"/>
      <c r="B125" s="241"/>
      <c r="C125" s="241"/>
      <c r="D125" s="371"/>
      <c r="E125" s="241"/>
      <c r="F125" s="241"/>
      <c r="G125" s="241"/>
      <c r="H125" s="225"/>
      <c r="I125" s="241"/>
      <c r="J125" s="241"/>
      <c r="K125" s="241"/>
      <c r="L125" s="241"/>
      <c r="M125" s="241"/>
      <c r="N125" s="241"/>
      <c r="O125" s="241"/>
      <c r="P125" s="241"/>
      <c r="Q125" s="241"/>
      <c r="R125" s="241"/>
      <c r="S125" s="241"/>
      <c r="T125" s="241"/>
      <c r="U125" s="241"/>
      <c r="V125" s="241"/>
      <c r="W125" s="241"/>
      <c r="X125" s="241"/>
      <c r="Y125" s="241"/>
      <c r="Z125" s="241"/>
      <c r="AA125" s="240"/>
    </row>
    <row r="126" spans="1:27" ht="15.95" customHeight="1">
      <c r="A126" s="241"/>
      <c r="B126" s="241"/>
      <c r="C126" s="241"/>
      <c r="D126" s="372"/>
      <c r="E126" s="241"/>
      <c r="F126" s="241"/>
      <c r="G126" s="241"/>
      <c r="H126" s="225"/>
      <c r="I126" s="241"/>
      <c r="J126" s="241"/>
      <c r="K126" s="241"/>
      <c r="L126" s="241"/>
      <c r="M126" s="241"/>
      <c r="N126" s="241"/>
      <c r="O126" s="241"/>
      <c r="P126" s="241"/>
      <c r="Q126" s="241"/>
      <c r="R126" s="241"/>
      <c r="S126" s="241"/>
      <c r="T126" s="241"/>
      <c r="U126" s="241"/>
      <c r="V126" s="241"/>
      <c r="W126" s="241"/>
      <c r="X126" s="241"/>
      <c r="Y126" s="241"/>
      <c r="Z126" s="241"/>
      <c r="AA126" s="240"/>
    </row>
    <row r="127" spans="1:27" ht="15.95" customHeight="1">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0"/>
    </row>
    <row r="128" spans="1:27" ht="12">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0"/>
    </row>
    <row r="129" spans="1:27" ht="12">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0"/>
    </row>
    <row r="130" spans="1:27" ht="12">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0"/>
    </row>
    <row r="131" spans="1:27" ht="12">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0"/>
    </row>
    <row r="132" spans="1:27" ht="1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0"/>
    </row>
    <row r="133" spans="1:27" ht="12">
      <c r="A133" s="240"/>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row>
    <row r="134" spans="1:27" ht="12">
      <c r="A134" s="240"/>
      <c r="B134" s="240"/>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row>
    <row r="135" spans="1:27" ht="12">
      <c r="A135" s="240"/>
      <c r="B135" s="240"/>
      <c r="C135" s="240"/>
      <c r="D135" s="240"/>
      <c r="E135" s="240"/>
      <c r="F135" s="240"/>
      <c r="G135" s="240"/>
      <c r="H135" s="240"/>
      <c r="I135" s="240"/>
      <c r="J135" s="240"/>
      <c r="K135" s="240"/>
      <c r="L135" s="240"/>
      <c r="M135" s="240"/>
      <c r="N135" s="240"/>
      <c r="O135" s="240"/>
      <c r="P135" s="240"/>
      <c r="Q135" s="240"/>
      <c r="R135" s="240"/>
      <c r="S135" s="240"/>
      <c r="T135" s="240"/>
      <c r="U135" s="240"/>
      <c r="V135" s="240"/>
      <c r="W135" s="240"/>
      <c r="X135" s="240"/>
      <c r="Y135" s="240"/>
      <c r="Z135" s="240"/>
      <c r="AA135" s="240"/>
    </row>
    <row r="136" spans="1:27" ht="12">
      <c r="A136" s="240"/>
      <c r="B136" s="240"/>
      <c r="C136" s="240"/>
      <c r="D136" s="240"/>
      <c r="E136" s="240"/>
      <c r="F136" s="240"/>
      <c r="G136" s="240"/>
      <c r="H136" s="240"/>
      <c r="I136" s="240"/>
      <c r="J136" s="240"/>
      <c r="K136" s="240"/>
      <c r="L136" s="240"/>
      <c r="M136" s="240"/>
      <c r="N136" s="240"/>
      <c r="O136" s="240"/>
      <c r="P136" s="240"/>
      <c r="Q136" s="240"/>
      <c r="R136" s="240"/>
      <c r="S136" s="240"/>
      <c r="T136" s="240"/>
      <c r="U136" s="240"/>
      <c r="V136" s="240"/>
      <c r="W136" s="240"/>
      <c r="X136" s="240"/>
      <c r="Y136" s="240"/>
      <c r="Z136" s="240"/>
      <c r="AA136" s="240"/>
    </row>
    <row r="137" spans="1:27" ht="12">
      <c r="A137" s="240"/>
      <c r="B137" s="240"/>
      <c r="C137" s="240"/>
      <c r="D137" s="240"/>
      <c r="E137" s="240"/>
      <c r="F137" s="240"/>
      <c r="G137" s="240"/>
      <c r="H137" s="240"/>
      <c r="I137" s="240"/>
      <c r="J137" s="240"/>
      <c r="K137" s="240"/>
      <c r="L137" s="240"/>
      <c r="M137" s="240"/>
      <c r="N137" s="240"/>
      <c r="O137" s="240"/>
      <c r="P137" s="240"/>
      <c r="Q137" s="240"/>
      <c r="R137" s="240"/>
      <c r="S137" s="240"/>
      <c r="T137" s="240"/>
      <c r="U137" s="240"/>
      <c r="V137" s="240"/>
      <c r="W137" s="240"/>
      <c r="X137" s="240"/>
      <c r="Y137" s="240"/>
      <c r="Z137" s="240"/>
      <c r="AA137" s="240"/>
    </row>
    <row r="138" spans="1:27" ht="12">
      <c r="A138" s="240"/>
      <c r="B138" s="240"/>
      <c r="C138" s="240"/>
      <c r="D138" s="240"/>
      <c r="E138" s="240"/>
      <c r="F138" s="240"/>
      <c r="G138" s="240"/>
      <c r="H138" s="240"/>
      <c r="I138" s="240"/>
      <c r="J138" s="240"/>
      <c r="K138" s="240"/>
      <c r="L138" s="240"/>
      <c r="M138" s="240"/>
      <c r="N138" s="240"/>
      <c r="O138" s="240"/>
      <c r="P138" s="240"/>
      <c r="Q138" s="240"/>
      <c r="R138" s="240"/>
      <c r="S138" s="240"/>
      <c r="T138" s="240"/>
      <c r="U138" s="240"/>
      <c r="V138" s="240"/>
      <c r="W138" s="240"/>
      <c r="X138" s="240"/>
      <c r="Y138" s="240"/>
      <c r="Z138" s="240"/>
      <c r="AA138" s="240"/>
    </row>
    <row r="139" spans="1:27" ht="12">
      <c r="A139" s="240"/>
      <c r="B139" s="240"/>
      <c r="C139" s="240"/>
      <c r="D139" s="240"/>
      <c r="E139" s="240"/>
      <c r="F139" s="240"/>
      <c r="G139" s="240"/>
      <c r="H139" s="240"/>
      <c r="I139" s="240"/>
      <c r="J139" s="240"/>
      <c r="K139" s="240"/>
      <c r="L139" s="240"/>
      <c r="M139" s="240"/>
      <c r="N139" s="240"/>
      <c r="O139" s="240"/>
      <c r="P139" s="240"/>
      <c r="Q139" s="240"/>
      <c r="R139" s="240"/>
      <c r="S139" s="240"/>
      <c r="T139" s="240"/>
      <c r="U139" s="240"/>
      <c r="V139" s="240"/>
      <c r="W139" s="240"/>
      <c r="X139" s="240"/>
      <c r="Y139" s="240"/>
      <c r="Z139" s="240"/>
      <c r="AA139" s="240"/>
    </row>
    <row r="140" spans="1:27" ht="12">
      <c r="A140" s="240"/>
      <c r="B140" s="240"/>
      <c r="C140" s="240"/>
      <c r="D140" s="240"/>
      <c r="E140" s="240"/>
      <c r="F140" s="240"/>
      <c r="G140" s="240"/>
      <c r="H140" s="240"/>
      <c r="I140" s="240"/>
      <c r="J140" s="240"/>
      <c r="K140" s="240"/>
      <c r="L140" s="240"/>
      <c r="M140" s="240"/>
      <c r="N140" s="240"/>
      <c r="O140" s="240"/>
      <c r="P140" s="240"/>
      <c r="Q140" s="240"/>
      <c r="R140" s="240"/>
      <c r="S140" s="240"/>
      <c r="T140" s="240"/>
      <c r="U140" s="240"/>
      <c r="V140" s="240"/>
      <c r="W140" s="240"/>
      <c r="X140" s="240"/>
      <c r="Y140" s="240"/>
      <c r="Z140" s="240"/>
      <c r="AA140" s="240"/>
    </row>
    <row r="141" spans="1:27" ht="12">
      <c r="A141" s="240"/>
      <c r="B141" s="240"/>
      <c r="C141" s="240"/>
      <c r="D141" s="240"/>
      <c r="E141" s="240"/>
      <c r="F141" s="240"/>
      <c r="G141" s="240"/>
      <c r="H141" s="240"/>
      <c r="I141" s="240"/>
      <c r="J141" s="240"/>
      <c r="K141" s="240"/>
      <c r="L141" s="240"/>
      <c r="M141" s="240"/>
      <c r="N141" s="240"/>
      <c r="O141" s="240"/>
      <c r="P141" s="240"/>
      <c r="Q141" s="240"/>
      <c r="R141" s="240"/>
      <c r="S141" s="240"/>
      <c r="T141" s="240"/>
      <c r="U141" s="240"/>
      <c r="V141" s="240"/>
      <c r="W141" s="240"/>
      <c r="X141" s="240"/>
      <c r="Y141" s="240"/>
      <c r="Z141" s="240"/>
      <c r="AA141" s="240"/>
    </row>
    <row r="142" spans="1:27" ht="12">
      <c r="A142" s="240"/>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row>
    <row r="143" spans="1:27" ht="12">
      <c r="A143" s="240"/>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row>
    <row r="144" spans="1:27" ht="12">
      <c r="A144" s="240"/>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row>
    <row r="145" spans="1:27" ht="12">
      <c r="A145" s="240"/>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row>
    <row r="146" spans="1:27" ht="12">
      <c r="A146" s="240"/>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row>
    <row r="147" spans="1:27" ht="12">
      <c r="A147" s="240"/>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row>
    <row r="148" spans="1:27" ht="12">
      <c r="A148" s="240"/>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row>
    <row r="149" spans="1:27" ht="12">
      <c r="A149" s="240"/>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row>
    <row r="150" spans="1:27" ht="12">
      <c r="A150" s="240"/>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row>
    <row r="151" spans="1:27" ht="12">
      <c r="A151" s="240"/>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row>
    <row r="152" spans="1:27" ht="12">
      <c r="A152" s="240"/>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row>
    <row r="153" spans="1:27" ht="12">
      <c r="A153" s="240"/>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row>
    <row r="154" spans="1:27" ht="12">
      <c r="A154" s="240"/>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row>
    <row r="155" spans="1:27" ht="12">
      <c r="A155" s="240"/>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row>
    <row r="156" spans="1:27" ht="12">
      <c r="A156" s="240"/>
      <c r="B156" s="240"/>
      <c r="C156" s="240"/>
      <c r="D156" s="240"/>
      <c r="E156" s="240"/>
      <c r="F156" s="240"/>
      <c r="G156" s="240"/>
      <c r="H156" s="240"/>
      <c r="I156" s="240"/>
      <c r="J156" s="240"/>
      <c r="K156" s="240"/>
      <c r="L156" s="240"/>
      <c r="M156" s="240"/>
      <c r="N156" s="240"/>
      <c r="O156" s="240"/>
      <c r="P156" s="240"/>
      <c r="Q156" s="240"/>
      <c r="R156" s="240"/>
      <c r="S156" s="240"/>
      <c r="T156" s="240"/>
      <c r="U156" s="240"/>
      <c r="V156" s="240"/>
      <c r="W156" s="240"/>
      <c r="X156" s="240"/>
      <c r="Y156" s="240"/>
      <c r="Z156" s="240"/>
      <c r="AA156" s="240"/>
    </row>
    <row r="157" spans="1:27" ht="12">
      <c r="A157" s="240"/>
      <c r="B157" s="240"/>
      <c r="C157" s="240"/>
      <c r="D157" s="240"/>
      <c r="E157" s="240"/>
      <c r="F157" s="240"/>
      <c r="G157" s="240"/>
      <c r="H157" s="240"/>
      <c r="I157" s="240"/>
      <c r="J157" s="240"/>
      <c r="K157" s="240"/>
      <c r="L157" s="240"/>
      <c r="M157" s="240"/>
      <c r="N157" s="240"/>
      <c r="O157" s="240"/>
      <c r="P157" s="240"/>
      <c r="Q157" s="240"/>
      <c r="R157" s="240"/>
      <c r="S157" s="240"/>
      <c r="T157" s="240"/>
      <c r="U157" s="240"/>
      <c r="V157" s="240"/>
      <c r="W157" s="240"/>
      <c r="X157" s="240"/>
      <c r="Y157" s="240"/>
      <c r="Z157" s="240"/>
      <c r="AA157" s="240"/>
    </row>
    <row r="158" spans="1:27" ht="12">
      <c r="A158" s="240"/>
      <c r="B158" s="240"/>
      <c r="C158" s="240"/>
      <c r="D158" s="240"/>
      <c r="E158" s="240"/>
      <c r="F158" s="240"/>
      <c r="G158" s="240"/>
      <c r="H158" s="240"/>
      <c r="I158" s="240"/>
      <c r="J158" s="240"/>
      <c r="K158" s="240"/>
      <c r="L158" s="240"/>
      <c r="M158" s="240"/>
      <c r="N158" s="240"/>
      <c r="O158" s="240"/>
      <c r="P158" s="240"/>
      <c r="Q158" s="240"/>
      <c r="R158" s="240"/>
      <c r="S158" s="240"/>
      <c r="T158" s="240"/>
      <c r="U158" s="240"/>
      <c r="V158" s="240"/>
      <c r="W158" s="240"/>
      <c r="X158" s="240"/>
      <c r="Y158" s="240"/>
      <c r="Z158" s="240"/>
      <c r="AA158" s="240"/>
    </row>
  </sheetData>
  <mergeCells count="325">
    <mergeCell ref="C89:F89"/>
    <mergeCell ref="C123:F123"/>
    <mergeCell ref="C124:F124"/>
    <mergeCell ref="Q98:T100"/>
    <mergeCell ref="Q103:T105"/>
    <mergeCell ref="N104:P104"/>
    <mergeCell ref="X98:Z100"/>
    <mergeCell ref="U99:W99"/>
    <mergeCell ref="C98:G100"/>
    <mergeCell ref="F103:G105"/>
    <mergeCell ref="C103:D105"/>
    <mergeCell ref="K98:M100"/>
    <mergeCell ref="K103:M105"/>
    <mergeCell ref="H99:J99"/>
    <mergeCell ref="L101:M102"/>
    <mergeCell ref="B73:Z73"/>
    <mergeCell ref="B71:D71"/>
    <mergeCell ref="E71:I71"/>
    <mergeCell ref="J71:M71"/>
    <mergeCell ref="N71:P71"/>
    <mergeCell ref="B70:D70"/>
    <mergeCell ref="E70:I70"/>
    <mergeCell ref="J70:M70"/>
    <mergeCell ref="N70:P70"/>
    <mergeCell ref="B69:D69"/>
    <mergeCell ref="E69:I69"/>
    <mergeCell ref="J69:M69"/>
    <mergeCell ref="N69:P69"/>
    <mergeCell ref="V66:Z66"/>
    <mergeCell ref="B68:D68"/>
    <mergeCell ref="E68:I68"/>
    <mergeCell ref="J68:M68"/>
    <mergeCell ref="N68:P68"/>
    <mergeCell ref="B66:E66"/>
    <mergeCell ref="G66:K66"/>
    <mergeCell ref="L66:P66"/>
    <mergeCell ref="Q66:U66"/>
    <mergeCell ref="V64:Z64"/>
    <mergeCell ref="B65:E65"/>
    <mergeCell ref="G65:K65"/>
    <mergeCell ref="L65:P65"/>
    <mergeCell ref="Q65:U65"/>
    <mergeCell ref="V65:Z65"/>
    <mergeCell ref="B64:E64"/>
    <mergeCell ref="G64:K64"/>
    <mergeCell ref="L64:P64"/>
    <mergeCell ref="Q64:U64"/>
    <mergeCell ref="B63:E63"/>
    <mergeCell ref="G63:K63"/>
    <mergeCell ref="L63:P63"/>
    <mergeCell ref="Q63:U63"/>
    <mergeCell ref="V63:Z63"/>
    <mergeCell ref="V59:Y59"/>
    <mergeCell ref="B60:D60"/>
    <mergeCell ref="E60:H60"/>
    <mergeCell ref="L60:N60"/>
    <mergeCell ref="Q60:U60"/>
    <mergeCell ref="V60:Y60"/>
    <mergeCell ref="V57:Y57"/>
    <mergeCell ref="B58:D58"/>
    <mergeCell ref="E58:H58"/>
    <mergeCell ref="J58:M58"/>
    <mergeCell ref="Q58:S58"/>
    <mergeCell ref="T58:U58"/>
    <mergeCell ref="V58:Y58"/>
    <mergeCell ref="B56:D56"/>
    <mergeCell ref="E56:I56"/>
    <mergeCell ref="O56:R56"/>
    <mergeCell ref="P57:P61"/>
    <mergeCell ref="Q57:U57"/>
    <mergeCell ref="B59:D59"/>
    <mergeCell ref="E59:H59"/>
    <mergeCell ref="Q59:U59"/>
    <mergeCell ref="B61:D61"/>
    <mergeCell ref="E61:H61"/>
    <mergeCell ref="Q61:U61"/>
    <mergeCell ref="V61:Y61"/>
    <mergeCell ref="B54:C55"/>
    <mergeCell ref="E54:I54"/>
    <mergeCell ref="K54:L54"/>
    <mergeCell ref="O54:R54"/>
    <mergeCell ref="E55:I55"/>
    <mergeCell ref="B52:C53"/>
    <mergeCell ref="E52:I52"/>
    <mergeCell ref="K52:L53"/>
    <mergeCell ref="M52:R52"/>
    <mergeCell ref="E53:I53"/>
    <mergeCell ref="M53:R53"/>
    <mergeCell ref="R47:U47"/>
    <mergeCell ref="X47:Z47"/>
    <mergeCell ref="X43:Z43"/>
    <mergeCell ref="R44:U44"/>
    <mergeCell ref="X44:Z44"/>
    <mergeCell ref="R45:U45"/>
    <mergeCell ref="X45:Z45"/>
    <mergeCell ref="B51:C51"/>
    <mergeCell ref="E51:J51"/>
    <mergeCell ref="B47:C47"/>
    <mergeCell ref="D47:F47"/>
    <mergeCell ref="H47:M47"/>
    <mergeCell ref="N47:Q47"/>
    <mergeCell ref="R46:U46"/>
    <mergeCell ref="X46:Z46"/>
    <mergeCell ref="B46:C46"/>
    <mergeCell ref="D46:F46"/>
    <mergeCell ref="H46:M46"/>
    <mergeCell ref="N46:Q46"/>
    <mergeCell ref="B44:C44"/>
    <mergeCell ref="D44:F44"/>
    <mergeCell ref="H44:M44"/>
    <mergeCell ref="N44:Q44"/>
    <mergeCell ref="B43:C43"/>
    <mergeCell ref="D43:F43"/>
    <mergeCell ref="H43:M43"/>
    <mergeCell ref="N43:Q43"/>
    <mergeCell ref="B45:C45"/>
    <mergeCell ref="D45:F45"/>
    <mergeCell ref="H45:M45"/>
    <mergeCell ref="N45:Q45"/>
    <mergeCell ref="R42:U42"/>
    <mergeCell ref="R43:U43"/>
    <mergeCell ref="X42:Z42"/>
    <mergeCell ref="B41:C41"/>
    <mergeCell ref="D41:F41"/>
    <mergeCell ref="B42:C42"/>
    <mergeCell ref="D42:F42"/>
    <mergeCell ref="H42:M42"/>
    <mergeCell ref="N42:Q42"/>
    <mergeCell ref="H41:M41"/>
    <mergeCell ref="N41:Q41"/>
    <mergeCell ref="R39:U39"/>
    <mergeCell ref="X39:Z39"/>
    <mergeCell ref="R40:U40"/>
    <mergeCell ref="X40:Z40"/>
    <mergeCell ref="R41:U41"/>
    <mergeCell ref="X41:Z41"/>
    <mergeCell ref="B40:C40"/>
    <mergeCell ref="D40:F40"/>
    <mergeCell ref="H40:M40"/>
    <mergeCell ref="N40:Q40"/>
    <mergeCell ref="B39:C39"/>
    <mergeCell ref="D39:F39"/>
    <mergeCell ref="H39:M39"/>
    <mergeCell ref="N39:Q39"/>
    <mergeCell ref="R38:U38"/>
    <mergeCell ref="X38:Z38"/>
    <mergeCell ref="B37:C37"/>
    <mergeCell ref="D37:F37"/>
    <mergeCell ref="B38:C38"/>
    <mergeCell ref="D38:F38"/>
    <mergeCell ref="H38:M38"/>
    <mergeCell ref="N38:Q38"/>
    <mergeCell ref="H37:M37"/>
    <mergeCell ref="N37:Q37"/>
    <mergeCell ref="R35:U35"/>
    <mergeCell ref="X35:Z35"/>
    <mergeCell ref="R36:U36"/>
    <mergeCell ref="X36:Z36"/>
    <mergeCell ref="R37:U37"/>
    <mergeCell ref="X37:Z37"/>
    <mergeCell ref="B36:C36"/>
    <mergeCell ref="D36:F36"/>
    <mergeCell ref="H36:M36"/>
    <mergeCell ref="N36:Q36"/>
    <mergeCell ref="B35:C35"/>
    <mergeCell ref="D35:F35"/>
    <mergeCell ref="H35:M35"/>
    <mergeCell ref="N35:Q35"/>
    <mergeCell ref="R34:U34"/>
    <mergeCell ref="X34:Z34"/>
    <mergeCell ref="B33:C33"/>
    <mergeCell ref="D33:F33"/>
    <mergeCell ref="B34:C34"/>
    <mergeCell ref="D34:F34"/>
    <mergeCell ref="H34:M34"/>
    <mergeCell ref="N34:Q34"/>
    <mergeCell ref="H33:M33"/>
    <mergeCell ref="N33:Q33"/>
    <mergeCell ref="R31:U31"/>
    <mergeCell ref="X31:Z31"/>
    <mergeCell ref="R32:U32"/>
    <mergeCell ref="X32:Z32"/>
    <mergeCell ref="R33:U33"/>
    <mergeCell ref="X33:Z33"/>
    <mergeCell ref="B32:C32"/>
    <mergeCell ref="D32:F32"/>
    <mergeCell ref="H32:M32"/>
    <mergeCell ref="N32:Q32"/>
    <mergeCell ref="B31:C31"/>
    <mergeCell ref="D31:F31"/>
    <mergeCell ref="H31:M31"/>
    <mergeCell ref="N31:Q31"/>
    <mergeCell ref="B30:C30"/>
    <mergeCell ref="D30:F30"/>
    <mergeCell ref="H30:M30"/>
    <mergeCell ref="N30:Q30"/>
    <mergeCell ref="R30:U30"/>
    <mergeCell ref="X30:Z30"/>
    <mergeCell ref="B29:C29"/>
    <mergeCell ref="D29:F29"/>
    <mergeCell ref="H29:M29"/>
    <mergeCell ref="N29:Q29"/>
    <mergeCell ref="R29:U29"/>
    <mergeCell ref="X27:Z27"/>
    <mergeCell ref="B28:C28"/>
    <mergeCell ref="D28:F28"/>
    <mergeCell ref="H28:M28"/>
    <mergeCell ref="N28:Q28"/>
    <mergeCell ref="R28:U28"/>
    <mergeCell ref="X28:Z28"/>
    <mergeCell ref="X29:Z29"/>
    <mergeCell ref="I26:J26"/>
    <mergeCell ref="B27:F27"/>
    <mergeCell ref="H27:M27"/>
    <mergeCell ref="N27:Q27"/>
    <mergeCell ref="R27:U27"/>
    <mergeCell ref="V27:W27"/>
    <mergeCell ref="R25:U25"/>
    <mergeCell ref="X25:Z25"/>
    <mergeCell ref="B24:C24"/>
    <mergeCell ref="D24:F24"/>
    <mergeCell ref="B25:C25"/>
    <mergeCell ref="D25:F25"/>
    <mergeCell ref="H25:M25"/>
    <mergeCell ref="N25:Q25"/>
    <mergeCell ref="H24:M24"/>
    <mergeCell ref="N24:Q24"/>
    <mergeCell ref="R22:U22"/>
    <mergeCell ref="X22:Z22"/>
    <mergeCell ref="R23:U23"/>
    <mergeCell ref="X23:Z23"/>
    <mergeCell ref="R24:U24"/>
    <mergeCell ref="X24:Z24"/>
    <mergeCell ref="B23:C23"/>
    <mergeCell ref="D23:F23"/>
    <mergeCell ref="H23:M23"/>
    <mergeCell ref="N23:Q23"/>
    <mergeCell ref="B22:C22"/>
    <mergeCell ref="D22:F22"/>
    <mergeCell ref="H22:M22"/>
    <mergeCell ref="N22:Q22"/>
    <mergeCell ref="R21:U21"/>
    <mergeCell ref="X21:Z21"/>
    <mergeCell ref="B20:C20"/>
    <mergeCell ref="D20:F20"/>
    <mergeCell ref="B21:C21"/>
    <mergeCell ref="D21:F21"/>
    <mergeCell ref="H21:M21"/>
    <mergeCell ref="N21:Q21"/>
    <mergeCell ref="H20:M20"/>
    <mergeCell ref="N20:Q20"/>
    <mergeCell ref="R18:U18"/>
    <mergeCell ref="X18:Z18"/>
    <mergeCell ref="R19:U19"/>
    <mergeCell ref="X19:Z19"/>
    <mergeCell ref="R20:U20"/>
    <mergeCell ref="X20:Z20"/>
    <mergeCell ref="B19:C19"/>
    <mergeCell ref="D19:F19"/>
    <mergeCell ref="H19:M19"/>
    <mergeCell ref="N19:Q19"/>
    <mergeCell ref="B18:C18"/>
    <mergeCell ref="D18:F18"/>
    <mergeCell ref="H18:M18"/>
    <mergeCell ref="N18:Q18"/>
    <mergeCell ref="B17:C17"/>
    <mergeCell ref="D17:F17"/>
    <mergeCell ref="H17:M17"/>
    <mergeCell ref="N17:Q17"/>
    <mergeCell ref="X14:Z14"/>
    <mergeCell ref="R15:U15"/>
    <mergeCell ref="X15:Z15"/>
    <mergeCell ref="R17:U17"/>
    <mergeCell ref="X17:Z17"/>
    <mergeCell ref="R16:U16"/>
    <mergeCell ref="X16:Z16"/>
    <mergeCell ref="B15:C15"/>
    <mergeCell ref="D15:F15"/>
    <mergeCell ref="H15:M15"/>
    <mergeCell ref="N15:Q15"/>
    <mergeCell ref="B16:C16"/>
    <mergeCell ref="D16:F16"/>
    <mergeCell ref="H16:M16"/>
    <mergeCell ref="N16:Q16"/>
    <mergeCell ref="R12:U12"/>
    <mergeCell ref="B14:C14"/>
    <mergeCell ref="D14:F14"/>
    <mergeCell ref="H14:M14"/>
    <mergeCell ref="N14:Q14"/>
    <mergeCell ref="R14:U14"/>
    <mergeCell ref="R10:X10"/>
    <mergeCell ref="R13:U13"/>
    <mergeCell ref="X13:Z13"/>
    <mergeCell ref="B12:F12"/>
    <mergeCell ref="H12:M12"/>
    <mergeCell ref="B13:C13"/>
    <mergeCell ref="D13:F13"/>
    <mergeCell ref="H13:M13"/>
    <mergeCell ref="N13:Q13"/>
    <mergeCell ref="N12:Q12"/>
    <mergeCell ref="V12:W12"/>
    <mergeCell ref="X12:Z12"/>
    <mergeCell ref="Q8:Z8"/>
    <mergeCell ref="B9:D9"/>
    <mergeCell ref="E9:J9"/>
    <mergeCell ref="K9:L9"/>
    <mergeCell ref="M9:N9"/>
    <mergeCell ref="E10:J10"/>
    <mergeCell ref="K10:L10"/>
    <mergeCell ref="M10:N10"/>
    <mergeCell ref="B6:C7"/>
    <mergeCell ref="E8:J8"/>
    <mergeCell ref="K8:L8"/>
    <mergeCell ref="M8:N8"/>
    <mergeCell ref="B5:C5"/>
    <mergeCell ref="D5:M5"/>
    <mergeCell ref="N5:O5"/>
    <mergeCell ref="P5:Z5"/>
    <mergeCell ref="B2:Z2"/>
    <mergeCell ref="B4:C4"/>
    <mergeCell ref="D4:H4"/>
    <mergeCell ref="I4:J4"/>
    <mergeCell ref="K4:O4"/>
    <mergeCell ref="P4:Q4"/>
    <mergeCell ref="R4:V4"/>
  </mergeCells>
  <phoneticPr fontId="2"/>
  <printOptions horizontalCentered="1"/>
  <pageMargins left="0.74803149606299213" right="0.74803149606299213" top="0.78740157480314965" bottom="0.78740157480314965" header="0.51181102362204722" footer="0.51181102362204722"/>
  <pageSetup paperSize="9" scale="94" firstPageNumber="6" orientation="portrait" useFirstPageNumber="1" horizontalDpi="300" verticalDpi="300" r:id="rId1"/>
  <headerFooter alignWithMargins="0"/>
  <rowBreaks count="1" manualBreakCount="1">
    <brk id="83" max="26"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B1:S54"/>
  <sheetViews>
    <sheetView workbookViewId="0">
      <selection activeCell="B5" sqref="B5"/>
    </sheetView>
  </sheetViews>
  <sheetFormatPr defaultRowHeight="13.5"/>
  <cols>
    <col min="1" max="1" width="2.75" customWidth="1"/>
    <col min="11" max="11" width="2.625" customWidth="1"/>
    <col min="12" max="12" width="11.5" customWidth="1"/>
    <col min="13" max="13" width="6.875" customWidth="1"/>
    <col min="19" max="19" width="24.25" customWidth="1"/>
  </cols>
  <sheetData>
    <row r="1" spans="2:19">
      <c r="B1" s="153" t="s">
        <v>199</v>
      </c>
      <c r="C1" s="153"/>
      <c r="D1" s="153"/>
      <c r="E1" s="153"/>
      <c r="F1" s="153"/>
      <c r="G1" s="153"/>
      <c r="H1" s="153"/>
      <c r="I1" s="153"/>
      <c r="J1" s="153"/>
    </row>
    <row r="2" spans="2:19">
      <c r="B2" s="179" t="s">
        <v>200</v>
      </c>
      <c r="C2" s="179" t="s">
        <v>201</v>
      </c>
      <c r="D2" s="179"/>
      <c r="E2" s="179"/>
      <c r="F2" s="179"/>
      <c r="G2" s="179"/>
      <c r="H2" s="179"/>
    </row>
    <row r="3" spans="2:19" ht="13.5" customHeight="1">
      <c r="B3" s="1351" t="s">
        <v>202</v>
      </c>
      <c r="C3" s="1351"/>
      <c r="D3" s="1351"/>
      <c r="E3" s="1351"/>
      <c r="F3" s="1351"/>
      <c r="G3" s="1351"/>
      <c r="H3" s="1351"/>
      <c r="I3" s="1351"/>
      <c r="J3" s="1351"/>
      <c r="L3" s="1343" t="s">
        <v>203</v>
      </c>
      <c r="M3" s="1343"/>
      <c r="N3" s="1343"/>
      <c r="O3" s="1343"/>
      <c r="P3" s="1343"/>
      <c r="Q3" s="1343"/>
      <c r="R3" s="1343"/>
      <c r="S3" s="1343"/>
    </row>
    <row r="4" spans="2:19" ht="13.5" customHeight="1">
      <c r="B4" s="1351"/>
      <c r="C4" s="1351"/>
      <c r="D4" s="1351"/>
      <c r="E4" s="1351"/>
      <c r="F4" s="1351"/>
      <c r="G4" s="1351"/>
      <c r="H4" s="1351"/>
      <c r="I4" s="1351"/>
      <c r="J4" s="1351"/>
      <c r="L4" s="1343"/>
      <c r="M4" s="1343"/>
      <c r="N4" s="1343"/>
      <c r="O4" s="1343"/>
      <c r="P4" s="1343"/>
      <c r="Q4" s="1343"/>
      <c r="R4" s="1343"/>
      <c r="S4" s="1343"/>
    </row>
    <row r="5" spans="2:19">
      <c r="D5" s="1352" t="s">
        <v>707</v>
      </c>
      <c r="E5" s="1352"/>
      <c r="F5" s="1352"/>
      <c r="G5" s="1352"/>
      <c r="H5" s="1352"/>
    </row>
    <row r="6" spans="2:19" ht="14.25" thickBot="1">
      <c r="L6" s="154" t="s">
        <v>259</v>
      </c>
    </row>
    <row r="7" spans="2:19" ht="13.5" customHeight="1">
      <c r="B7" s="1353" t="s">
        <v>204</v>
      </c>
      <c r="C7" s="947" t="s">
        <v>1270</v>
      </c>
      <c r="D7" s="63"/>
      <c r="E7" s="63"/>
      <c r="F7" s="63"/>
      <c r="G7" s="63"/>
      <c r="H7" s="63"/>
      <c r="I7" s="155" t="s">
        <v>205</v>
      </c>
      <c r="J7" s="64" t="s">
        <v>164</v>
      </c>
    </row>
    <row r="8" spans="2:19">
      <c r="B8" s="1345"/>
      <c r="C8" s="905"/>
      <c r="D8" s="3"/>
      <c r="E8" s="3"/>
      <c r="F8" s="3"/>
      <c r="G8" s="3"/>
      <c r="H8" s="3"/>
      <c r="I8" s="2"/>
      <c r="J8" s="156"/>
      <c r="L8" t="s">
        <v>265</v>
      </c>
    </row>
    <row r="9" spans="2:19">
      <c r="B9" s="1345"/>
      <c r="C9" s="905" t="s">
        <v>1271</v>
      </c>
      <c r="D9" s="3"/>
      <c r="E9" s="3"/>
      <c r="F9" s="3"/>
      <c r="G9" s="3"/>
      <c r="H9" s="3"/>
      <c r="I9" s="2" t="s">
        <v>206</v>
      </c>
      <c r="J9" s="156" t="s">
        <v>164</v>
      </c>
    </row>
    <row r="10" spans="2:19">
      <c r="B10" s="1345"/>
      <c r="C10" s="905"/>
      <c r="D10" s="3"/>
      <c r="E10" s="3"/>
      <c r="F10" s="3"/>
      <c r="G10" s="3"/>
      <c r="H10" s="3"/>
      <c r="I10" s="2"/>
      <c r="J10" s="156"/>
      <c r="L10" t="s">
        <v>207</v>
      </c>
      <c r="N10" s="251"/>
      <c r="O10" s="251"/>
      <c r="P10" s="251"/>
      <c r="Q10" s="251"/>
      <c r="R10" s="251"/>
      <c r="S10" s="251"/>
    </row>
    <row r="11" spans="2:19">
      <c r="B11" s="1345"/>
      <c r="C11" s="905" t="s">
        <v>1254</v>
      </c>
      <c r="D11" s="3"/>
      <c r="E11" s="3"/>
      <c r="F11" s="3"/>
      <c r="G11" s="3"/>
      <c r="H11" s="3"/>
      <c r="I11" s="2" t="s">
        <v>208</v>
      </c>
      <c r="J11" s="156" t="s">
        <v>164</v>
      </c>
      <c r="L11" s="157" t="s">
        <v>1272</v>
      </c>
      <c r="M11" s="109" t="s">
        <v>209</v>
      </c>
      <c r="N11" s="251" t="s">
        <v>1256</v>
      </c>
      <c r="O11" s="251"/>
      <c r="P11" s="251"/>
      <c r="Q11" s="251"/>
      <c r="R11" s="251"/>
      <c r="S11" s="251"/>
    </row>
    <row r="12" spans="2:19">
      <c r="B12" s="1345"/>
      <c r="C12" s="905"/>
      <c r="D12" s="3"/>
      <c r="E12" s="3"/>
      <c r="F12" s="3"/>
      <c r="G12" s="3"/>
      <c r="H12" s="3"/>
      <c r="I12" s="2"/>
      <c r="J12" s="156"/>
      <c r="L12" s="251"/>
      <c r="N12" s="251" t="s">
        <v>1258</v>
      </c>
      <c r="O12" s="251"/>
      <c r="P12" s="251"/>
      <c r="Q12" s="251"/>
      <c r="R12" s="251"/>
      <c r="S12" s="251"/>
    </row>
    <row r="13" spans="2:19">
      <c r="B13" s="1345"/>
      <c r="C13" s="3" t="s">
        <v>488</v>
      </c>
      <c r="D13" s="3"/>
      <c r="E13" s="3" t="s">
        <v>210</v>
      </c>
      <c r="F13" s="3"/>
      <c r="G13" s="3"/>
      <c r="H13" s="3"/>
      <c r="I13" s="2" t="s">
        <v>211</v>
      </c>
      <c r="J13" s="156" t="s">
        <v>164</v>
      </c>
      <c r="L13" s="251"/>
      <c r="N13" s="251" t="s">
        <v>1257</v>
      </c>
      <c r="O13" s="251"/>
      <c r="P13" s="251"/>
      <c r="Q13" s="251"/>
      <c r="R13" s="251"/>
      <c r="S13" s="251"/>
    </row>
    <row r="14" spans="2:19">
      <c r="B14" s="1345"/>
      <c r="C14" s="3"/>
      <c r="D14" s="3"/>
      <c r="E14" s="3"/>
      <c r="F14" s="3"/>
      <c r="G14" s="3"/>
      <c r="H14" s="3"/>
      <c r="I14" s="2"/>
      <c r="J14" s="156"/>
      <c r="L14" s="251"/>
      <c r="N14" s="251" t="s">
        <v>1259</v>
      </c>
      <c r="O14" s="251"/>
      <c r="P14" s="251"/>
      <c r="Q14" s="251"/>
      <c r="R14" s="251"/>
      <c r="S14" s="251"/>
    </row>
    <row r="15" spans="2:19">
      <c r="B15" s="1354"/>
      <c r="C15" s="158" t="s">
        <v>212</v>
      </c>
      <c r="D15" s="158"/>
      <c r="E15" s="158"/>
      <c r="F15" s="158"/>
      <c r="G15" s="158"/>
      <c r="H15" s="158"/>
      <c r="I15" s="159"/>
      <c r="J15" s="160"/>
      <c r="L15" s="948"/>
      <c r="M15" s="109"/>
      <c r="N15" s="251"/>
      <c r="O15" s="251"/>
      <c r="P15" s="251"/>
      <c r="Q15" s="251"/>
      <c r="R15" s="251"/>
      <c r="S15" s="251"/>
    </row>
    <row r="16" spans="2:19" ht="13.5" customHeight="1">
      <c r="B16" s="1344" t="s">
        <v>213</v>
      </c>
      <c r="C16" s="3"/>
      <c r="D16" s="3"/>
      <c r="E16" s="3"/>
      <c r="F16" s="3"/>
      <c r="G16" s="3"/>
      <c r="H16" s="3"/>
      <c r="I16" s="1"/>
      <c r="J16" s="161"/>
      <c r="L16" s="948" t="s">
        <v>1273</v>
      </c>
      <c r="M16" s="109" t="s">
        <v>209</v>
      </c>
      <c r="N16" s="251" t="s">
        <v>1274</v>
      </c>
      <c r="O16" s="251"/>
      <c r="P16" s="251"/>
      <c r="Q16" s="251"/>
      <c r="R16" s="251"/>
      <c r="S16" s="251"/>
    </row>
    <row r="17" spans="2:19">
      <c r="B17" s="1345"/>
      <c r="C17" s="3" t="s">
        <v>214</v>
      </c>
      <c r="D17" s="3"/>
      <c r="E17" s="3"/>
      <c r="F17" s="3"/>
      <c r="G17" s="3"/>
      <c r="H17" s="3"/>
      <c r="I17" s="2" t="s">
        <v>215</v>
      </c>
      <c r="J17" s="156" t="s">
        <v>164</v>
      </c>
      <c r="L17" s="251"/>
      <c r="N17" s="251" t="s">
        <v>267</v>
      </c>
      <c r="O17" s="251"/>
      <c r="P17" s="251"/>
      <c r="Q17" s="251"/>
      <c r="R17" s="251"/>
      <c r="S17" s="251"/>
    </row>
    <row r="18" spans="2:19">
      <c r="B18" s="1345"/>
      <c r="C18" s="3"/>
      <c r="D18" s="3"/>
      <c r="E18" s="3"/>
      <c r="F18" s="3"/>
      <c r="G18" s="3"/>
      <c r="H18" s="3"/>
      <c r="I18" s="2"/>
      <c r="J18" s="156"/>
      <c r="L18" s="251"/>
      <c r="M18" s="109"/>
      <c r="N18" s="251"/>
      <c r="O18" s="251"/>
      <c r="P18" s="251"/>
      <c r="Q18" s="251"/>
      <c r="R18" s="251"/>
      <c r="S18" s="251"/>
    </row>
    <row r="19" spans="2:19">
      <c r="B19" s="1345"/>
      <c r="C19" s="3"/>
      <c r="D19" s="3"/>
      <c r="E19" s="3"/>
      <c r="F19" s="3"/>
      <c r="G19" s="3"/>
      <c r="H19" s="3"/>
      <c r="I19" s="2"/>
      <c r="J19" s="156"/>
      <c r="L19" s="251" t="s">
        <v>1254</v>
      </c>
      <c r="M19" s="109" t="s">
        <v>209</v>
      </c>
      <c r="N19" s="251" t="s">
        <v>1275</v>
      </c>
      <c r="O19" s="251"/>
      <c r="P19" s="251"/>
      <c r="Q19" s="251"/>
      <c r="R19" s="251"/>
      <c r="S19" s="251"/>
    </row>
    <row r="20" spans="2:19">
      <c r="B20" s="1345"/>
      <c r="C20" s="3" t="s">
        <v>216</v>
      </c>
      <c r="D20" s="3"/>
      <c r="E20" s="3"/>
      <c r="F20" s="3"/>
      <c r="G20" s="3"/>
      <c r="H20" s="3"/>
      <c r="I20" s="2"/>
      <c r="J20" s="156"/>
      <c r="N20" s="251"/>
      <c r="O20" s="251"/>
      <c r="P20" s="251"/>
      <c r="Q20" s="251"/>
      <c r="R20" s="251"/>
      <c r="S20" s="251"/>
    </row>
    <row r="21" spans="2:19">
      <c r="B21" s="1345"/>
      <c r="C21" s="3"/>
      <c r="D21" s="905" t="s">
        <v>1267</v>
      </c>
      <c r="E21" s="3"/>
      <c r="F21" s="3"/>
      <c r="G21" s="3"/>
      <c r="H21" s="3"/>
      <c r="I21" s="2" t="s">
        <v>217</v>
      </c>
      <c r="J21" s="156" t="s">
        <v>164</v>
      </c>
      <c r="L21" t="s">
        <v>488</v>
      </c>
      <c r="M21" s="109" t="s">
        <v>260</v>
      </c>
      <c r="N21" s="251" t="s">
        <v>268</v>
      </c>
      <c r="O21" s="251"/>
      <c r="P21" s="251"/>
      <c r="Q21" s="251"/>
      <c r="R21" s="251"/>
      <c r="S21" s="251"/>
    </row>
    <row r="22" spans="2:19">
      <c r="B22" s="1345"/>
      <c r="C22" s="3"/>
      <c r="D22" s="905" t="s">
        <v>1268</v>
      </c>
      <c r="E22" s="3"/>
      <c r="F22" s="3"/>
      <c r="G22" s="3"/>
      <c r="H22" s="3"/>
      <c r="I22" s="2" t="s">
        <v>261</v>
      </c>
      <c r="J22" s="156" t="s">
        <v>164</v>
      </c>
      <c r="N22" s="251"/>
      <c r="O22" s="251"/>
      <c r="P22" s="251"/>
      <c r="Q22" s="251"/>
      <c r="R22" s="251"/>
      <c r="S22" s="251"/>
    </row>
    <row r="23" spans="2:19">
      <c r="B23" s="1345"/>
      <c r="C23" s="3"/>
      <c r="D23" s="905" t="s">
        <v>1269</v>
      </c>
      <c r="E23" s="3"/>
      <c r="F23" s="3"/>
      <c r="G23" s="3"/>
      <c r="H23" s="3"/>
      <c r="I23" s="2" t="s">
        <v>261</v>
      </c>
      <c r="J23" s="156" t="s">
        <v>164</v>
      </c>
    </row>
    <row r="24" spans="2:19">
      <c r="B24" s="1345"/>
      <c r="C24" s="3"/>
      <c r="D24" s="3" t="s">
        <v>218</v>
      </c>
      <c r="E24" s="3"/>
      <c r="F24" s="3"/>
      <c r="G24" s="3"/>
      <c r="H24" s="3"/>
      <c r="I24" s="2" t="s">
        <v>261</v>
      </c>
      <c r="J24" s="156" t="s">
        <v>164</v>
      </c>
      <c r="L24" t="s">
        <v>219</v>
      </c>
    </row>
    <row r="25" spans="2:19">
      <c r="B25" s="1345"/>
      <c r="C25" s="3"/>
      <c r="D25" s="3" t="s">
        <v>218</v>
      </c>
      <c r="E25" s="3"/>
      <c r="F25" s="3"/>
      <c r="G25" s="3"/>
      <c r="H25" s="3"/>
      <c r="I25" s="2" t="s">
        <v>261</v>
      </c>
      <c r="J25" s="156" t="s">
        <v>164</v>
      </c>
    </row>
    <row r="26" spans="2:19">
      <c r="B26" s="1345"/>
      <c r="C26" s="3"/>
      <c r="D26" s="3" t="s">
        <v>218</v>
      </c>
      <c r="E26" s="3"/>
      <c r="F26" s="3"/>
      <c r="G26" s="3"/>
      <c r="H26" s="3"/>
      <c r="I26" s="2" t="s">
        <v>261</v>
      </c>
      <c r="J26" s="156" t="s">
        <v>164</v>
      </c>
      <c r="L26" t="s">
        <v>220</v>
      </c>
      <c r="M26" s="109" t="s">
        <v>221</v>
      </c>
      <c r="N26" t="s">
        <v>269</v>
      </c>
    </row>
    <row r="27" spans="2:19">
      <c r="B27" s="1345"/>
      <c r="C27" s="3"/>
      <c r="D27" s="3" t="s">
        <v>218</v>
      </c>
      <c r="E27" s="3"/>
      <c r="F27" s="3"/>
      <c r="G27" s="3"/>
      <c r="H27" s="3"/>
      <c r="I27" s="2" t="s">
        <v>261</v>
      </c>
      <c r="J27" s="156" t="s">
        <v>164</v>
      </c>
      <c r="N27" t="s">
        <v>270</v>
      </c>
    </row>
    <row r="28" spans="2:19">
      <c r="B28" s="1345"/>
      <c r="C28" s="3"/>
      <c r="D28" s="3" t="s">
        <v>218</v>
      </c>
      <c r="E28" s="3"/>
      <c r="F28" s="3"/>
      <c r="G28" s="3"/>
      <c r="H28" s="3"/>
      <c r="I28" s="2" t="s">
        <v>261</v>
      </c>
      <c r="J28" s="156" t="s">
        <v>164</v>
      </c>
      <c r="N28" t="s">
        <v>271</v>
      </c>
    </row>
    <row r="29" spans="2:19">
      <c r="B29" s="1345"/>
      <c r="C29" s="3" t="s">
        <v>222</v>
      </c>
      <c r="D29" s="3"/>
      <c r="E29" s="3"/>
      <c r="F29" s="3"/>
      <c r="G29" s="3"/>
      <c r="H29" s="3"/>
      <c r="I29" s="2"/>
      <c r="J29" s="156"/>
    </row>
    <row r="30" spans="2:19">
      <c r="B30" s="1345"/>
      <c r="C30" s="3"/>
      <c r="D30" s="905" t="s">
        <v>1255</v>
      </c>
      <c r="E30" s="3"/>
      <c r="F30" s="945"/>
      <c r="G30" s="3"/>
      <c r="H30" s="3"/>
      <c r="I30" s="2" t="s">
        <v>223</v>
      </c>
      <c r="J30" s="156" t="s">
        <v>164</v>
      </c>
      <c r="L30" s="157" t="s">
        <v>224</v>
      </c>
      <c r="M30" s="109" t="s">
        <v>209</v>
      </c>
      <c r="N30" t="s">
        <v>225</v>
      </c>
    </row>
    <row r="31" spans="2:19">
      <c r="B31" s="1345"/>
      <c r="C31" s="3"/>
      <c r="D31" s="905" t="s">
        <v>1265</v>
      </c>
      <c r="E31" s="3"/>
      <c r="F31" s="945"/>
      <c r="G31" s="3"/>
      <c r="H31" s="3"/>
      <c r="I31" s="2" t="s">
        <v>217</v>
      </c>
      <c r="J31" s="156" t="s">
        <v>164</v>
      </c>
    </row>
    <row r="32" spans="2:19">
      <c r="B32" s="1345"/>
      <c r="C32" s="3"/>
      <c r="D32" s="905" t="s">
        <v>1266</v>
      </c>
      <c r="E32" s="3"/>
      <c r="F32" s="945"/>
      <c r="G32" s="3"/>
      <c r="H32" s="3"/>
      <c r="I32" s="2" t="s">
        <v>206</v>
      </c>
      <c r="J32" s="156" t="s">
        <v>164</v>
      </c>
      <c r="L32" s="157" t="s">
        <v>226</v>
      </c>
      <c r="M32" s="109" t="s">
        <v>209</v>
      </c>
      <c r="N32" t="s">
        <v>227</v>
      </c>
    </row>
    <row r="33" spans="2:14">
      <c r="B33" s="1345"/>
      <c r="C33" s="3"/>
      <c r="D33" s="905" t="s">
        <v>218</v>
      </c>
      <c r="E33" s="3"/>
      <c r="F33" s="3"/>
      <c r="G33" s="3"/>
      <c r="H33" s="3"/>
      <c r="I33" s="2" t="s">
        <v>261</v>
      </c>
      <c r="J33" s="156" t="s">
        <v>164</v>
      </c>
    </row>
    <row r="34" spans="2:14">
      <c r="B34" s="1345"/>
      <c r="C34" s="3"/>
      <c r="D34" s="3" t="s">
        <v>218</v>
      </c>
      <c r="E34" s="3"/>
      <c r="F34" s="3"/>
      <c r="G34" s="3"/>
      <c r="H34" s="3"/>
      <c r="I34" s="2" t="s">
        <v>261</v>
      </c>
      <c r="J34" s="156" t="s">
        <v>164</v>
      </c>
    </row>
    <row r="35" spans="2:14">
      <c r="B35" s="1345"/>
      <c r="C35" s="3"/>
      <c r="D35" s="3" t="s">
        <v>218</v>
      </c>
      <c r="E35" s="3"/>
      <c r="F35" s="3"/>
      <c r="G35" s="3"/>
      <c r="H35" s="3"/>
      <c r="I35" s="2" t="s">
        <v>261</v>
      </c>
      <c r="J35" s="156" t="s">
        <v>164</v>
      </c>
      <c r="L35" t="s">
        <v>262</v>
      </c>
    </row>
    <row r="36" spans="2:14">
      <c r="B36" s="1345"/>
      <c r="C36" s="3"/>
      <c r="D36" s="3" t="s">
        <v>218</v>
      </c>
      <c r="E36" s="3"/>
      <c r="F36" s="3"/>
      <c r="G36" s="3"/>
      <c r="H36" s="3"/>
      <c r="I36" s="2" t="s">
        <v>261</v>
      </c>
      <c r="J36" s="156" t="s">
        <v>164</v>
      </c>
      <c r="M36" t="s">
        <v>229</v>
      </c>
    </row>
    <row r="37" spans="2:14">
      <c r="B37" s="1345"/>
      <c r="C37" s="3"/>
      <c r="D37" s="3" t="s">
        <v>218</v>
      </c>
      <c r="E37" s="3"/>
      <c r="F37" s="3"/>
      <c r="G37" s="3"/>
      <c r="H37" s="3"/>
      <c r="I37" s="5" t="s">
        <v>261</v>
      </c>
      <c r="J37" s="162" t="s">
        <v>164</v>
      </c>
    </row>
    <row r="38" spans="2:14" ht="14.25" thickBot="1">
      <c r="B38" s="1345"/>
      <c r="C38" s="37" t="s">
        <v>230</v>
      </c>
      <c r="D38" s="37"/>
      <c r="E38" s="37"/>
      <c r="F38" s="37"/>
      <c r="G38" s="37"/>
      <c r="H38" s="37"/>
      <c r="I38" s="2" t="s">
        <v>231</v>
      </c>
      <c r="J38" s="156" t="s">
        <v>164</v>
      </c>
    </row>
    <row r="39" spans="2:14" ht="21" customHeight="1" thickTop="1">
      <c r="B39" s="163" t="s">
        <v>232</v>
      </c>
      <c r="C39" s="164"/>
      <c r="D39" s="164"/>
      <c r="E39" s="164"/>
      <c r="F39" s="164"/>
      <c r="G39" s="164"/>
      <c r="H39" s="164"/>
      <c r="I39" s="165" t="s">
        <v>233</v>
      </c>
      <c r="J39" s="166" t="s">
        <v>164</v>
      </c>
      <c r="L39" t="s">
        <v>234</v>
      </c>
    </row>
    <row r="40" spans="2:14" ht="13.5" customHeight="1">
      <c r="B40" s="1344" t="s">
        <v>235</v>
      </c>
      <c r="C40" s="1347" t="s">
        <v>236</v>
      </c>
      <c r="D40" s="37" t="s">
        <v>237</v>
      </c>
      <c r="E40" s="37"/>
      <c r="F40" s="37"/>
      <c r="G40" s="37"/>
      <c r="H40" s="37"/>
      <c r="I40" s="1" t="s">
        <v>261</v>
      </c>
      <c r="J40" s="161" t="s">
        <v>164</v>
      </c>
    </row>
    <row r="41" spans="2:14">
      <c r="B41" s="1345"/>
      <c r="C41" s="1348"/>
      <c r="D41" s="3"/>
      <c r="E41" s="3"/>
      <c r="F41" s="3"/>
      <c r="G41" s="3"/>
      <c r="H41" s="3"/>
      <c r="I41" s="2"/>
      <c r="J41" s="156"/>
      <c r="L41" t="s">
        <v>236</v>
      </c>
      <c r="M41" s="109" t="s">
        <v>209</v>
      </c>
      <c r="N41" t="s">
        <v>238</v>
      </c>
    </row>
    <row r="42" spans="2:14">
      <c r="B42" s="1345"/>
      <c r="C42" s="1348"/>
      <c r="D42" s="3" t="s">
        <v>239</v>
      </c>
      <c r="E42" s="3"/>
      <c r="F42" s="3"/>
      <c r="G42" s="3"/>
      <c r="H42" s="3"/>
      <c r="I42" s="2" t="s">
        <v>240</v>
      </c>
      <c r="J42" s="156" t="s">
        <v>164</v>
      </c>
    </row>
    <row r="43" spans="2:14">
      <c r="B43" s="1345"/>
      <c r="C43" s="1348"/>
      <c r="D43" s="3"/>
      <c r="E43" s="3"/>
      <c r="F43" s="3"/>
      <c r="G43" s="3"/>
      <c r="H43" s="3"/>
      <c r="I43" s="2"/>
      <c r="J43" s="156"/>
      <c r="L43" t="s">
        <v>241</v>
      </c>
      <c r="M43" s="109" t="s">
        <v>260</v>
      </c>
      <c r="N43" t="s">
        <v>263</v>
      </c>
    </row>
    <row r="44" spans="2:14">
      <c r="B44" s="1345"/>
      <c r="C44" s="1348"/>
      <c r="D44" s="5" t="s">
        <v>264</v>
      </c>
      <c r="E44" s="81"/>
      <c r="F44" s="81"/>
      <c r="G44" s="81"/>
      <c r="H44" s="81"/>
      <c r="I44" s="5" t="s">
        <v>261</v>
      </c>
      <c r="J44" s="162" t="s">
        <v>164</v>
      </c>
    </row>
    <row r="45" spans="2:14">
      <c r="B45" s="1345"/>
      <c r="C45" s="1349"/>
      <c r="D45" s="81" t="s">
        <v>242</v>
      </c>
      <c r="E45" s="81"/>
      <c r="F45" s="81"/>
      <c r="G45" s="81"/>
      <c r="H45" s="81"/>
      <c r="I45" s="5" t="s">
        <v>243</v>
      </c>
      <c r="J45" s="162" t="s">
        <v>164</v>
      </c>
      <c r="L45" t="s">
        <v>244</v>
      </c>
    </row>
    <row r="46" spans="2:14">
      <c r="B46" s="1345"/>
      <c r="C46" s="1348" t="s">
        <v>241</v>
      </c>
      <c r="D46" s="3" t="s">
        <v>245</v>
      </c>
      <c r="E46" s="3"/>
      <c r="F46" s="3"/>
      <c r="G46" s="3"/>
      <c r="H46" s="3"/>
      <c r="I46" s="2" t="s">
        <v>231</v>
      </c>
      <c r="J46" s="156" t="s">
        <v>164</v>
      </c>
    </row>
    <row r="47" spans="2:14">
      <c r="B47" s="1345"/>
      <c r="C47" s="1348"/>
      <c r="D47" s="3"/>
      <c r="E47" s="3"/>
      <c r="F47" s="3"/>
      <c r="G47" s="3"/>
      <c r="H47" s="3"/>
      <c r="I47" s="2"/>
      <c r="J47" s="156"/>
      <c r="L47" t="s">
        <v>246</v>
      </c>
    </row>
    <row r="48" spans="2:14">
      <c r="B48" s="1345"/>
      <c r="C48" s="1348"/>
      <c r="D48" s="3" t="s">
        <v>247</v>
      </c>
      <c r="E48" s="3"/>
      <c r="F48" s="3"/>
      <c r="G48" s="3"/>
      <c r="H48" s="3"/>
      <c r="I48" s="2" t="s">
        <v>248</v>
      </c>
      <c r="J48" s="156" t="s">
        <v>164</v>
      </c>
    </row>
    <row r="49" spans="2:13">
      <c r="B49" s="1345"/>
      <c r="C49" s="1348"/>
      <c r="D49" s="3"/>
      <c r="E49" s="3"/>
      <c r="F49" s="3"/>
      <c r="G49" s="3"/>
      <c r="H49" s="3"/>
      <c r="I49" s="2"/>
      <c r="J49" s="156"/>
    </row>
    <row r="50" spans="2:13">
      <c r="B50" s="1345"/>
      <c r="C50" s="1348"/>
      <c r="D50" s="5" t="s">
        <v>249</v>
      </c>
      <c r="E50" s="81"/>
      <c r="F50" s="81"/>
      <c r="G50" s="81"/>
      <c r="H50" s="81"/>
      <c r="I50" s="5" t="s">
        <v>250</v>
      </c>
      <c r="J50" s="162" t="s">
        <v>164</v>
      </c>
      <c r="L50" s="157" t="s">
        <v>251</v>
      </c>
    </row>
    <row r="51" spans="2:13" ht="14.25" thickBot="1">
      <c r="B51" s="1346"/>
      <c r="C51" s="1350"/>
      <c r="D51" s="167" t="s">
        <v>252</v>
      </c>
      <c r="E51" s="167"/>
      <c r="F51" s="167"/>
      <c r="G51" s="167"/>
      <c r="H51" s="167"/>
      <c r="I51" s="168" t="s">
        <v>253</v>
      </c>
      <c r="J51" s="169" t="s">
        <v>164</v>
      </c>
      <c r="M51" t="s">
        <v>438</v>
      </c>
    </row>
    <row r="52" spans="2:13" ht="21" customHeight="1" thickTop="1" thickBot="1">
      <c r="B52" s="170" t="s">
        <v>254</v>
      </c>
      <c r="C52" s="171"/>
      <c r="D52" s="171"/>
      <c r="E52" s="171"/>
      <c r="F52" s="171"/>
      <c r="G52" s="171"/>
      <c r="H52" s="171"/>
      <c r="I52" s="172" t="s">
        <v>233</v>
      </c>
      <c r="J52" s="173" t="s">
        <v>164</v>
      </c>
    </row>
    <row r="53" spans="2:13" ht="21" customHeight="1" thickTop="1" thickBot="1">
      <c r="B53" s="174" t="s">
        <v>255</v>
      </c>
      <c r="C53" s="175"/>
      <c r="D53" s="175"/>
      <c r="E53" s="175"/>
      <c r="F53" s="175"/>
      <c r="G53" s="175"/>
      <c r="H53" s="175"/>
      <c r="I53" s="176" t="s">
        <v>233</v>
      </c>
      <c r="J53" s="177" t="s">
        <v>164</v>
      </c>
      <c r="L53" s="157" t="s">
        <v>256</v>
      </c>
    </row>
    <row r="54" spans="2:13" ht="23.25" customHeight="1" thickTop="1" thickBot="1">
      <c r="B54" s="78" t="s">
        <v>257</v>
      </c>
      <c r="C54" s="79"/>
      <c r="D54" s="79"/>
      <c r="E54" s="79"/>
      <c r="F54" s="79"/>
      <c r="G54" s="79"/>
      <c r="H54" s="79"/>
      <c r="I54" s="178" t="s">
        <v>233</v>
      </c>
      <c r="J54" s="80" t="s">
        <v>164</v>
      </c>
      <c r="M54" t="s">
        <v>258</v>
      </c>
    </row>
  </sheetData>
  <mergeCells count="8">
    <mergeCell ref="L3:S4"/>
    <mergeCell ref="B16:B38"/>
    <mergeCell ref="B40:B51"/>
    <mergeCell ref="C40:C45"/>
    <mergeCell ref="C46:C51"/>
    <mergeCell ref="B3:J4"/>
    <mergeCell ref="D5:H5"/>
    <mergeCell ref="B7:B15"/>
  </mergeCells>
  <phoneticPr fontId="2"/>
  <printOptions horizontalCentered="1"/>
  <pageMargins left="0.78740157480314965" right="0.51181102362204722" top="0.98425196850393704" bottom="0.98425196850393704" header="0.51181102362204722" footer="0.51181102362204722"/>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57"/>
  <sheetViews>
    <sheetView showGridLines="0" view="pageBreakPreview" zoomScale="118" zoomScaleNormal="100" zoomScaleSheetLayoutView="118" workbookViewId="0">
      <selection activeCell="B2" sqref="B2"/>
    </sheetView>
  </sheetViews>
  <sheetFormatPr defaultColWidth="2.875" defaultRowHeight="13.5"/>
  <cols>
    <col min="1" max="1" width="0.875" style="110" customWidth="1"/>
    <col min="2" max="25" width="2.875" style="110" customWidth="1"/>
    <col min="26" max="30" width="3" style="110" customWidth="1"/>
    <col min="31" max="31" width="3.25" style="110" customWidth="1"/>
    <col min="32" max="32" width="0.875" style="110" customWidth="1"/>
    <col min="33" max="16384" width="2.875" style="110"/>
  </cols>
  <sheetData>
    <row r="1" spans="2:33">
      <c r="B1" s="110" t="s">
        <v>33</v>
      </c>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row>
    <row r="3" spans="2:33">
      <c r="B3" s="34" t="s">
        <v>100</v>
      </c>
      <c r="C3" s="34"/>
      <c r="D3" s="34"/>
      <c r="E3" s="1355" t="str">
        <f>IF(施設1!F24="","",施設1!F24)</f>
        <v/>
      </c>
      <c r="F3" s="1355"/>
      <c r="G3" s="1355"/>
      <c r="H3" s="1355"/>
      <c r="I3" s="1355"/>
      <c r="J3" s="1355"/>
      <c r="K3" s="1355"/>
      <c r="M3" s="34"/>
      <c r="N3" s="34"/>
      <c r="O3" s="34"/>
      <c r="P3" s="34"/>
      <c r="Q3" s="34"/>
      <c r="R3" s="34"/>
      <c r="S3" s="34"/>
      <c r="T3" s="34"/>
      <c r="U3" s="34"/>
      <c r="V3" s="34"/>
      <c r="W3" s="34"/>
      <c r="X3" s="34"/>
      <c r="Y3" s="34"/>
      <c r="Z3" s="34"/>
      <c r="AA3" s="34"/>
      <c r="AB3" s="34"/>
      <c r="AC3" s="34"/>
      <c r="AD3" s="34"/>
      <c r="AE3" s="34"/>
    </row>
    <row r="4" spans="2:33" ht="5.25" customHeight="1">
      <c r="B4" s="116"/>
      <c r="M4" s="116"/>
    </row>
    <row r="5" spans="2:33">
      <c r="B5" s="34" t="s">
        <v>114</v>
      </c>
      <c r="C5" s="34"/>
      <c r="D5" s="34"/>
      <c r="E5" s="1355" t="str">
        <f>IF(施設1!D12="","",施設1!D12)</f>
        <v/>
      </c>
      <c r="F5" s="1355"/>
      <c r="G5" s="1355"/>
      <c r="H5" s="1355"/>
      <c r="I5" s="1355"/>
      <c r="J5" s="1355"/>
      <c r="K5" s="1355"/>
      <c r="M5" s="34"/>
      <c r="N5" s="34"/>
      <c r="O5" s="34"/>
      <c r="P5" s="34"/>
      <c r="Q5" s="34"/>
      <c r="R5" s="34"/>
      <c r="S5" s="34"/>
      <c r="T5" s="34"/>
      <c r="U5" s="34"/>
      <c r="V5" s="34"/>
      <c r="W5" s="34"/>
      <c r="X5" s="34"/>
      <c r="Y5" s="34"/>
      <c r="Z5" s="34"/>
      <c r="AA5" s="34"/>
      <c r="AB5" s="34"/>
      <c r="AC5" s="34"/>
      <c r="AD5" s="34"/>
      <c r="AE5" s="34"/>
    </row>
    <row r="6" spans="2:33" ht="6" customHeight="1">
      <c r="B6" s="39"/>
      <c r="C6" s="39"/>
      <c r="D6" s="39"/>
      <c r="E6" s="39"/>
      <c r="F6" s="39"/>
      <c r="G6" s="39"/>
      <c r="H6" s="39"/>
      <c r="M6" s="116"/>
    </row>
    <row r="7" spans="2:33" ht="21" customHeight="1">
      <c r="B7" s="1356" t="s">
        <v>426</v>
      </c>
      <c r="C7" s="1357"/>
      <c r="D7" s="1357"/>
      <c r="E7" s="1357"/>
      <c r="F7" s="1357"/>
      <c r="G7" s="1357"/>
      <c r="H7" s="1357"/>
      <c r="I7" s="1357"/>
      <c r="J7" s="1357"/>
      <c r="K7" s="1357"/>
      <c r="L7" s="1358"/>
      <c r="M7" s="1356" t="s">
        <v>427</v>
      </c>
      <c r="N7" s="1357"/>
      <c r="O7" s="1357"/>
      <c r="P7" s="1357"/>
      <c r="Q7" s="1357"/>
      <c r="R7" s="1357"/>
      <c r="S7" s="1357"/>
      <c r="T7" s="1357"/>
      <c r="U7" s="1357"/>
      <c r="V7" s="1357"/>
      <c r="W7" s="1357"/>
      <c r="X7" s="1357"/>
      <c r="Y7" s="1357"/>
      <c r="Z7" s="1358"/>
      <c r="AA7" s="1359" t="s">
        <v>163</v>
      </c>
      <c r="AB7" s="1360"/>
      <c r="AC7" s="1360"/>
      <c r="AD7" s="1360"/>
      <c r="AE7" s="1361"/>
    </row>
    <row r="8" spans="2:33" ht="17.25" customHeight="1">
      <c r="B8" s="36" t="s">
        <v>165</v>
      </c>
      <c r="C8" s="117"/>
      <c r="D8" s="117"/>
      <c r="E8" s="117"/>
      <c r="F8" s="111"/>
      <c r="G8" s="1362"/>
      <c r="H8" s="1363"/>
      <c r="I8" s="1363"/>
      <c r="J8" s="1363"/>
      <c r="K8" s="1363"/>
      <c r="L8" s="1364"/>
      <c r="M8" s="331" t="s">
        <v>600</v>
      </c>
      <c r="N8" s="34"/>
      <c r="O8" s="34"/>
      <c r="P8" s="34"/>
      <c r="Q8" s="34"/>
      <c r="R8" s="34"/>
      <c r="S8" s="35"/>
      <c r="T8" s="1362"/>
      <c r="U8" s="1363"/>
      <c r="V8" s="1363"/>
      <c r="W8" s="1363"/>
      <c r="X8" s="1363"/>
      <c r="Y8" s="1363"/>
      <c r="Z8" s="1364"/>
      <c r="AA8" s="34"/>
      <c r="AB8" s="34"/>
      <c r="AC8" s="34"/>
      <c r="AD8" s="34"/>
      <c r="AE8" s="35"/>
      <c r="AG8" s="476" t="s">
        <v>1227</v>
      </c>
    </row>
    <row r="9" spans="2:33" ht="17.25" customHeight="1">
      <c r="B9" s="1369" t="s">
        <v>691</v>
      </c>
      <c r="C9" s="1370"/>
      <c r="D9" s="1370"/>
      <c r="E9" s="1370"/>
      <c r="F9" s="1371"/>
      <c r="G9" s="1365"/>
      <c r="H9" s="1366"/>
      <c r="I9" s="1366"/>
      <c r="J9" s="1366"/>
      <c r="K9" s="1366"/>
      <c r="L9" s="1367"/>
      <c r="M9" s="59" t="s">
        <v>15</v>
      </c>
      <c r="N9" s="31"/>
      <c r="O9" s="31"/>
      <c r="P9" s="31"/>
      <c r="Q9" s="31"/>
      <c r="R9" s="31"/>
      <c r="S9" s="32"/>
      <c r="T9" s="1368"/>
      <c r="U9" s="1366"/>
      <c r="V9" s="1366"/>
      <c r="W9" s="1366"/>
      <c r="X9" s="1366"/>
      <c r="Y9" s="1366"/>
      <c r="Z9" s="1367"/>
      <c r="AA9" s="31"/>
      <c r="AB9" s="31"/>
      <c r="AC9" s="31"/>
      <c r="AD9" s="31"/>
      <c r="AE9" s="32"/>
      <c r="AG9" s="476" t="s">
        <v>1227</v>
      </c>
    </row>
    <row r="10" spans="2:33" ht="17.25" customHeight="1">
      <c r="B10" s="59" t="s">
        <v>166</v>
      </c>
      <c r="C10" s="59"/>
      <c r="D10" s="120"/>
      <c r="E10" s="120"/>
      <c r="F10" s="57"/>
      <c r="G10" s="1372"/>
      <c r="H10" s="1373"/>
      <c r="I10" s="1373"/>
      <c r="J10" s="1373"/>
      <c r="K10" s="1373"/>
      <c r="L10" s="1374"/>
      <c r="M10" s="59" t="s">
        <v>15</v>
      </c>
      <c r="N10" s="31"/>
      <c r="O10" s="31"/>
      <c r="P10" s="896" t="s">
        <v>1226</v>
      </c>
      <c r="Q10" s="31"/>
      <c r="R10" s="31"/>
      <c r="S10" s="32"/>
      <c r="T10" s="1375"/>
      <c r="U10" s="1373"/>
      <c r="V10" s="1373"/>
      <c r="W10" s="1373"/>
      <c r="X10" s="1373"/>
      <c r="Y10" s="1373"/>
      <c r="Z10" s="1374"/>
      <c r="AA10" s="120"/>
      <c r="AB10" s="120"/>
      <c r="AC10" s="120"/>
      <c r="AD10" s="120"/>
      <c r="AE10" s="57"/>
      <c r="AG10" s="476" t="s">
        <v>1227</v>
      </c>
    </row>
    <row r="11" spans="2:33" ht="17.25" customHeight="1">
      <c r="B11" s="59" t="s">
        <v>169</v>
      </c>
      <c r="C11" s="120"/>
      <c r="D11" s="120"/>
      <c r="E11" s="120"/>
      <c r="F11" s="57"/>
      <c r="G11" s="1375"/>
      <c r="H11" s="1376"/>
      <c r="I11" s="1376"/>
      <c r="J11" s="1376"/>
      <c r="K11" s="1376"/>
      <c r="L11" s="1377"/>
      <c r="M11" s="1393" t="s">
        <v>167</v>
      </c>
      <c r="N11" s="1378" t="s">
        <v>168</v>
      </c>
      <c r="O11" s="1379"/>
      <c r="P11" s="1379"/>
      <c r="Q11" s="1379"/>
      <c r="R11" s="1379"/>
      <c r="S11" s="1380"/>
      <c r="T11" s="1375"/>
      <c r="U11" s="1373"/>
      <c r="V11" s="1373"/>
      <c r="W11" s="1373"/>
      <c r="X11" s="1373"/>
      <c r="Y11" s="1373"/>
      <c r="Z11" s="1374"/>
      <c r="AA11" s="121"/>
      <c r="AB11" s="120"/>
      <c r="AC11" s="120"/>
      <c r="AD11" s="120"/>
      <c r="AE11" s="57"/>
      <c r="AG11" s="377" t="s">
        <v>692</v>
      </c>
    </row>
    <row r="12" spans="2:33" ht="17.25" customHeight="1">
      <c r="B12" s="59" t="s">
        <v>172</v>
      </c>
      <c r="C12" s="120"/>
      <c r="D12" s="120"/>
      <c r="E12" s="120"/>
      <c r="F12" s="57"/>
      <c r="G12" s="1372"/>
      <c r="H12" s="1373"/>
      <c r="I12" s="1373"/>
      <c r="J12" s="1373"/>
      <c r="K12" s="1373"/>
      <c r="L12" s="1374"/>
      <c r="M12" s="1393"/>
      <c r="N12" s="889" t="s">
        <v>170</v>
      </c>
      <c r="O12" s="890"/>
      <c r="P12" s="890"/>
      <c r="Q12" s="890"/>
      <c r="R12" s="890"/>
      <c r="S12" s="891"/>
      <c r="T12" s="1390"/>
      <c r="U12" s="1391"/>
      <c r="V12" s="1391"/>
      <c r="W12" s="1391"/>
      <c r="X12" s="1391"/>
      <c r="Y12" s="1391"/>
      <c r="Z12" s="1392"/>
      <c r="AA12" s="121" t="s">
        <v>171</v>
      </c>
      <c r="AB12" s="120"/>
      <c r="AC12" s="120"/>
      <c r="AD12" s="120"/>
      <c r="AE12" s="57"/>
    </row>
    <row r="13" spans="2:33" ht="17.25" customHeight="1">
      <c r="B13" s="59" t="s">
        <v>174</v>
      </c>
      <c r="C13" s="120"/>
      <c r="D13" s="120"/>
      <c r="E13" s="120"/>
      <c r="F13" s="122" t="s">
        <v>640</v>
      </c>
      <c r="G13" s="1375"/>
      <c r="H13" s="1376"/>
      <c r="I13" s="1376"/>
      <c r="J13" s="1376"/>
      <c r="K13" s="1376"/>
      <c r="L13" s="1377"/>
      <c r="M13" s="1393"/>
      <c r="N13" s="889" t="s">
        <v>160</v>
      </c>
      <c r="O13" s="890"/>
      <c r="P13" s="890"/>
      <c r="Q13" s="890"/>
      <c r="R13" s="890"/>
      <c r="S13" s="891"/>
      <c r="T13" s="1375"/>
      <c r="U13" s="1373"/>
      <c r="V13" s="1373"/>
      <c r="W13" s="1373"/>
      <c r="X13" s="1373"/>
      <c r="Y13" s="1373"/>
      <c r="Z13" s="1374"/>
      <c r="AA13" s="121" t="s">
        <v>173</v>
      </c>
      <c r="AB13" s="120"/>
      <c r="AC13" s="120"/>
      <c r="AD13" s="120"/>
      <c r="AE13" s="57"/>
    </row>
    <row r="14" spans="2:33" ht="17.25" customHeight="1">
      <c r="B14" s="59" t="s">
        <v>429</v>
      </c>
      <c r="C14" s="120"/>
      <c r="D14" s="120"/>
      <c r="E14" s="120"/>
      <c r="F14" s="122" t="s">
        <v>430</v>
      </c>
      <c r="G14" s="1375"/>
      <c r="H14" s="1376"/>
      <c r="I14" s="1376"/>
      <c r="J14" s="1376"/>
      <c r="K14" s="1376"/>
      <c r="L14" s="1377"/>
      <c r="M14" s="1393"/>
      <c r="N14" s="889" t="s">
        <v>175</v>
      </c>
      <c r="O14" s="890"/>
      <c r="P14" s="890"/>
      <c r="Q14" s="890"/>
      <c r="R14" s="890"/>
      <c r="S14" s="891"/>
      <c r="T14" s="112"/>
      <c r="U14" s="113"/>
      <c r="V14" s="113"/>
      <c r="W14" s="113"/>
      <c r="X14" s="113"/>
      <c r="Y14" s="113"/>
      <c r="Z14" s="114"/>
      <c r="AA14" s="123" t="s">
        <v>176</v>
      </c>
      <c r="AB14" s="118"/>
      <c r="AC14" s="118"/>
      <c r="AD14" s="118"/>
      <c r="AE14" s="57"/>
    </row>
    <row r="15" spans="2:33" ht="17.25" customHeight="1">
      <c r="B15" s="33" t="s">
        <v>177</v>
      </c>
      <c r="C15" s="34"/>
      <c r="D15" s="34"/>
      <c r="E15" s="34"/>
      <c r="F15" s="35"/>
      <c r="G15" s="1381"/>
      <c r="H15" s="1382"/>
      <c r="I15" s="1382"/>
      <c r="J15" s="1382"/>
      <c r="K15" s="1382"/>
      <c r="L15" s="1383"/>
      <c r="M15" s="1394"/>
      <c r="N15" s="1384"/>
      <c r="O15" s="1385"/>
      <c r="P15" s="1385"/>
      <c r="Q15" s="1385"/>
      <c r="R15" s="1385"/>
      <c r="S15" s="1386"/>
      <c r="T15" s="1387"/>
      <c r="U15" s="1388"/>
      <c r="V15" s="1388"/>
      <c r="W15" s="1388"/>
      <c r="X15" s="1388"/>
      <c r="Y15" s="1388"/>
      <c r="Z15" s="1389"/>
      <c r="AA15" s="123"/>
      <c r="AB15" s="118"/>
      <c r="AC15" s="118"/>
      <c r="AD15" s="118"/>
      <c r="AE15" s="119"/>
    </row>
    <row r="16" spans="2:33" ht="16.5" customHeight="1">
      <c r="B16" s="1359" t="s">
        <v>178</v>
      </c>
      <c r="C16" s="1360"/>
      <c r="D16" s="1360"/>
      <c r="E16" s="1360"/>
      <c r="F16" s="1361"/>
      <c r="G16" s="1375"/>
      <c r="H16" s="1373"/>
      <c r="I16" s="1373"/>
      <c r="J16" s="1373"/>
      <c r="K16" s="1373"/>
      <c r="L16" s="1374"/>
      <c r="M16" s="1359" t="s">
        <v>178</v>
      </c>
      <c r="N16" s="1360"/>
      <c r="O16" s="1360"/>
      <c r="P16" s="1360"/>
      <c r="Q16" s="1360"/>
      <c r="R16" s="1360"/>
      <c r="S16" s="1361"/>
      <c r="T16" s="1375"/>
      <c r="U16" s="1373"/>
      <c r="V16" s="1373"/>
      <c r="W16" s="1373"/>
      <c r="X16" s="1373"/>
      <c r="Y16" s="1373"/>
      <c r="Z16" s="1374"/>
      <c r="AA16" s="120"/>
      <c r="AB16" s="120"/>
      <c r="AC16" s="120"/>
      <c r="AD16" s="120"/>
      <c r="AE16" s="57"/>
    </row>
    <row r="17" spans="2:31" ht="16.5" customHeight="1">
      <c r="B17" s="124" t="s">
        <v>428</v>
      </c>
      <c r="C17" s="31" t="s">
        <v>432</v>
      </c>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row>
    <row r="18" spans="2:31" ht="16.5" customHeight="1">
      <c r="B18" s="125" t="s">
        <v>431</v>
      </c>
      <c r="C18" s="34" t="s">
        <v>852</v>
      </c>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row>
    <row r="19" spans="2:31">
      <c r="B19" s="125"/>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row>
    <row r="20" spans="2:31" ht="16.5" customHeight="1" thickBot="1">
      <c r="B20" s="34" t="s">
        <v>179</v>
      </c>
      <c r="C20" s="34"/>
      <c r="D20" s="34"/>
      <c r="E20" s="34"/>
      <c r="F20" s="34"/>
      <c r="G20" s="34"/>
      <c r="H20" s="34"/>
      <c r="I20" s="34"/>
      <c r="J20" s="34"/>
      <c r="K20" s="34"/>
      <c r="L20" s="34"/>
      <c r="M20" s="34"/>
      <c r="N20" s="34"/>
      <c r="O20" s="34"/>
      <c r="P20" s="34"/>
      <c r="Q20" s="34"/>
      <c r="R20" s="34"/>
      <c r="S20" s="34"/>
      <c r="T20" s="34"/>
      <c r="U20" s="34"/>
      <c r="V20" s="34"/>
      <c r="W20" s="34"/>
      <c r="X20" s="34"/>
      <c r="Y20" s="34"/>
      <c r="Z20" s="34"/>
      <c r="AC20" s="34"/>
      <c r="AD20" s="34"/>
      <c r="AE20" s="213" t="s">
        <v>228</v>
      </c>
    </row>
    <row r="21" spans="2:31" ht="16.5" customHeight="1" thickTop="1">
      <c r="B21" s="1359" t="s">
        <v>180</v>
      </c>
      <c r="C21" s="1360"/>
      <c r="D21" s="1360"/>
      <c r="E21" s="1360"/>
      <c r="F21" s="1360"/>
      <c r="G21" s="1360"/>
      <c r="H21" s="1360"/>
      <c r="I21" s="1361"/>
      <c r="J21" s="1359" t="s">
        <v>181</v>
      </c>
      <c r="K21" s="1360"/>
      <c r="L21" s="1360"/>
      <c r="M21" s="1360"/>
      <c r="N21" s="1360"/>
      <c r="O21" s="1360"/>
      <c r="P21" s="1361"/>
      <c r="Q21" s="1359" t="s">
        <v>182</v>
      </c>
      <c r="R21" s="1360"/>
      <c r="S21" s="1360"/>
      <c r="T21" s="1360"/>
      <c r="U21" s="1405"/>
      <c r="V21" s="1406" t="s">
        <v>183</v>
      </c>
      <c r="W21" s="1407"/>
      <c r="X21" s="1407"/>
      <c r="Y21" s="1407"/>
      <c r="Z21" s="1407"/>
      <c r="AA21" s="1408"/>
      <c r="AB21" s="1395" t="s">
        <v>184</v>
      </c>
      <c r="AC21" s="1360"/>
      <c r="AD21" s="1360"/>
      <c r="AE21" s="1361"/>
    </row>
    <row r="22" spans="2:31" ht="16.5" customHeight="1">
      <c r="B22" s="1396" t="s">
        <v>434</v>
      </c>
      <c r="C22" s="1397"/>
      <c r="D22" s="1397"/>
      <c r="E22" s="1397"/>
      <c r="F22" s="1397"/>
      <c r="G22" s="1397"/>
      <c r="H22" s="1397"/>
      <c r="I22" s="1398"/>
      <c r="J22" s="1399"/>
      <c r="K22" s="1400"/>
      <c r="L22" s="1400"/>
      <c r="M22" s="1400"/>
      <c r="N22" s="1400"/>
      <c r="O22" s="1400"/>
      <c r="P22" s="1401"/>
      <c r="Q22" s="1399"/>
      <c r="R22" s="1400"/>
      <c r="S22" s="1400"/>
      <c r="T22" s="1400"/>
      <c r="U22" s="1402"/>
      <c r="V22" s="1403"/>
      <c r="W22" s="1400"/>
      <c r="X22" s="1400"/>
      <c r="Y22" s="1400"/>
      <c r="Z22" s="1400"/>
      <c r="AA22" s="1402"/>
      <c r="AB22" s="1404"/>
      <c r="AC22" s="1397"/>
      <c r="AD22" s="1397"/>
      <c r="AE22" s="1398"/>
    </row>
    <row r="23" spans="2:31" ht="16.5" customHeight="1" thickBot="1">
      <c r="B23" s="1422" t="s">
        <v>435</v>
      </c>
      <c r="C23" s="1423"/>
      <c r="D23" s="1423"/>
      <c r="E23" s="1423"/>
      <c r="F23" s="1423"/>
      <c r="G23" s="1423"/>
      <c r="H23" s="1423"/>
      <c r="I23" s="1424"/>
      <c r="J23" s="1425"/>
      <c r="K23" s="1426"/>
      <c r="L23" s="1426"/>
      <c r="M23" s="1426"/>
      <c r="N23" s="1426"/>
      <c r="O23" s="1426"/>
      <c r="P23" s="1427"/>
      <c r="Q23" s="1425"/>
      <c r="R23" s="1426"/>
      <c r="S23" s="1426"/>
      <c r="T23" s="1426"/>
      <c r="U23" s="1428"/>
      <c r="V23" s="1429"/>
      <c r="W23" s="1430"/>
      <c r="X23" s="1430"/>
      <c r="Y23" s="1430"/>
      <c r="Z23" s="1430"/>
      <c r="AA23" s="1431"/>
      <c r="AB23" s="1409"/>
      <c r="AC23" s="1410"/>
      <c r="AD23" s="1410"/>
      <c r="AE23" s="1411"/>
    </row>
    <row r="24" spans="2:31" ht="16.5" customHeight="1" thickTop="1"/>
    <row r="25" spans="2:31" ht="16.5" customHeight="1">
      <c r="B25" s="110" t="s">
        <v>185</v>
      </c>
      <c r="AC25" s="34"/>
      <c r="AD25" s="34"/>
      <c r="AE25" s="213" t="s">
        <v>228</v>
      </c>
    </row>
    <row r="26" spans="2:31" ht="16.5" customHeight="1" thickBot="1">
      <c r="B26" s="1412" t="s">
        <v>186</v>
      </c>
      <c r="C26" s="1413"/>
      <c r="D26" s="1413"/>
      <c r="E26" s="1413"/>
      <c r="F26" s="1413"/>
      <c r="G26" s="1414"/>
      <c r="H26" s="1412" t="s">
        <v>187</v>
      </c>
      <c r="I26" s="1413"/>
      <c r="J26" s="1413"/>
      <c r="K26" s="1413"/>
      <c r="L26" s="1413"/>
      <c r="M26" s="1413"/>
      <c r="N26" s="1413"/>
      <c r="O26" s="1413"/>
      <c r="P26" s="1413"/>
      <c r="Q26" s="1413"/>
      <c r="R26" s="1413"/>
      <c r="S26" s="1413"/>
      <c r="T26" s="1413"/>
      <c r="U26" s="1413"/>
      <c r="V26" s="1413"/>
      <c r="W26" s="1413"/>
      <c r="X26" s="1413"/>
      <c r="Y26" s="1413"/>
      <c r="Z26" s="1413"/>
      <c r="AA26" s="1413"/>
      <c r="AB26" s="1413"/>
      <c r="AC26" s="1413"/>
      <c r="AD26" s="1413"/>
      <c r="AE26" s="1414"/>
    </row>
    <row r="27" spans="2:31" ht="16.5" customHeight="1" thickTop="1">
      <c r="B27" s="1415"/>
      <c r="C27" s="1416"/>
      <c r="D27" s="1416"/>
      <c r="E27" s="1416"/>
      <c r="F27" s="1416"/>
      <c r="G27" s="1416"/>
      <c r="H27" s="1417" t="s">
        <v>433</v>
      </c>
      <c r="I27" s="1418"/>
      <c r="J27" s="1418"/>
      <c r="K27" s="1418"/>
      <c r="L27" s="1418"/>
      <c r="M27" s="1419"/>
      <c r="N27" s="1406" t="s">
        <v>237</v>
      </c>
      <c r="O27" s="1407"/>
      <c r="P27" s="1407"/>
      <c r="Q27" s="1407"/>
      <c r="R27" s="1407"/>
      <c r="S27" s="1408"/>
      <c r="T27" s="1420"/>
      <c r="U27" s="1418"/>
      <c r="V27" s="1418"/>
      <c r="W27" s="1418"/>
      <c r="X27" s="1418"/>
      <c r="Y27" s="1421"/>
      <c r="Z27" s="1359" t="s">
        <v>178</v>
      </c>
      <c r="AA27" s="1360"/>
      <c r="AB27" s="1360"/>
      <c r="AC27" s="1360"/>
      <c r="AD27" s="1360"/>
      <c r="AE27" s="1361"/>
    </row>
    <row r="28" spans="2:31" ht="16.5" customHeight="1">
      <c r="B28" s="1399" t="s">
        <v>641</v>
      </c>
      <c r="C28" s="1400"/>
      <c r="D28" s="1400"/>
      <c r="E28" s="1400"/>
      <c r="F28" s="1400"/>
      <c r="G28" s="1401"/>
      <c r="H28" s="1399"/>
      <c r="I28" s="1400"/>
      <c r="J28" s="1400"/>
      <c r="K28" s="1400"/>
      <c r="L28" s="1400"/>
      <c r="M28" s="1402"/>
      <c r="N28" s="1403"/>
      <c r="O28" s="1400"/>
      <c r="P28" s="1400"/>
      <c r="Q28" s="1400"/>
      <c r="R28" s="1400"/>
      <c r="S28" s="1402"/>
      <c r="T28" s="1403"/>
      <c r="U28" s="1400"/>
      <c r="V28" s="1400"/>
      <c r="W28" s="1400"/>
      <c r="X28" s="1400"/>
      <c r="Y28" s="1401"/>
      <c r="Z28" s="1399"/>
      <c r="AA28" s="1400"/>
      <c r="AB28" s="1400"/>
      <c r="AC28" s="1400"/>
      <c r="AD28" s="1400"/>
      <c r="AE28" s="1401"/>
    </row>
    <row r="29" spans="2:31" ht="16.5" customHeight="1" thickBot="1">
      <c r="B29" s="1425"/>
      <c r="C29" s="1426"/>
      <c r="D29" s="1426"/>
      <c r="E29" s="1426"/>
      <c r="F29" s="1426"/>
      <c r="G29" s="1427"/>
      <c r="H29" s="1425"/>
      <c r="I29" s="1426"/>
      <c r="J29" s="1426"/>
      <c r="K29" s="1426"/>
      <c r="L29" s="1426"/>
      <c r="M29" s="1428"/>
      <c r="N29" s="1429"/>
      <c r="O29" s="1430"/>
      <c r="P29" s="1430"/>
      <c r="Q29" s="1430"/>
      <c r="R29" s="1430"/>
      <c r="S29" s="1431"/>
      <c r="T29" s="1432"/>
      <c r="U29" s="1426"/>
      <c r="V29" s="1426"/>
      <c r="W29" s="1426"/>
      <c r="X29" s="1426"/>
      <c r="Y29" s="1427"/>
      <c r="Z29" s="1425"/>
      <c r="AA29" s="1426"/>
      <c r="AB29" s="1426"/>
      <c r="AC29" s="1426"/>
      <c r="AD29" s="1426"/>
      <c r="AE29" s="1427"/>
    </row>
    <row r="30" spans="2:31" ht="16.5" customHeight="1" thickTop="1"/>
    <row r="31" spans="2:31" ht="16.5" customHeight="1" thickBot="1">
      <c r="B31" s="110" t="s">
        <v>34</v>
      </c>
      <c r="AC31" s="34"/>
      <c r="AD31" s="34"/>
      <c r="AE31" s="213" t="s">
        <v>228</v>
      </c>
    </row>
    <row r="32" spans="2:31" ht="16.5" customHeight="1" thickTop="1">
      <c r="B32" s="1359" t="s">
        <v>188</v>
      </c>
      <c r="C32" s="1360"/>
      <c r="D32" s="1360"/>
      <c r="E32" s="1360"/>
      <c r="F32" s="1361"/>
      <c r="G32" s="1359" t="s">
        <v>189</v>
      </c>
      <c r="H32" s="1361"/>
      <c r="I32" s="1359" t="s">
        <v>190</v>
      </c>
      <c r="J32" s="1360"/>
      <c r="K32" s="1361"/>
      <c r="L32" s="1417" t="s">
        <v>191</v>
      </c>
      <c r="M32" s="1418"/>
      <c r="N32" s="1418"/>
      <c r="O32" s="1418"/>
      <c r="P32" s="1418"/>
      <c r="Q32" s="1418"/>
      <c r="R32" s="1418"/>
      <c r="S32" s="1419"/>
      <c r="T32" s="1406" t="s">
        <v>192</v>
      </c>
      <c r="U32" s="1407"/>
      <c r="V32" s="1407"/>
      <c r="W32" s="1407"/>
      <c r="X32" s="1407"/>
      <c r="Y32" s="1408"/>
      <c r="Z32" s="1395" t="s">
        <v>193</v>
      </c>
      <c r="AA32" s="1360"/>
      <c r="AB32" s="1360"/>
      <c r="AC32" s="1360"/>
      <c r="AD32" s="1360"/>
      <c r="AE32" s="1361"/>
    </row>
    <row r="33" spans="2:32" ht="16.5" customHeight="1">
      <c r="B33" s="1396"/>
      <c r="C33" s="1397"/>
      <c r="D33" s="1397"/>
      <c r="E33" s="1397"/>
      <c r="F33" s="1398"/>
      <c r="G33" s="1396"/>
      <c r="H33" s="1398"/>
      <c r="I33" s="1396"/>
      <c r="J33" s="1397"/>
      <c r="K33" s="1398"/>
      <c r="L33" s="1399"/>
      <c r="M33" s="1400"/>
      <c r="N33" s="1400"/>
      <c r="O33" s="1400"/>
      <c r="P33" s="1400"/>
      <c r="Q33" s="1400"/>
      <c r="R33" s="1400"/>
      <c r="S33" s="1402"/>
      <c r="T33" s="1403"/>
      <c r="U33" s="1400"/>
      <c r="V33" s="1400"/>
      <c r="W33" s="1400"/>
      <c r="X33" s="1400"/>
      <c r="Y33" s="1402"/>
      <c r="Z33" s="1403"/>
      <c r="AA33" s="1400"/>
      <c r="AB33" s="1400"/>
      <c r="AC33" s="1400"/>
      <c r="AD33" s="1400"/>
      <c r="AE33" s="1401"/>
    </row>
    <row r="34" spans="2:32" ht="16.5" customHeight="1" thickBot="1">
      <c r="B34" s="1434"/>
      <c r="C34" s="1410"/>
      <c r="D34" s="1410"/>
      <c r="E34" s="1410"/>
      <c r="F34" s="1411"/>
      <c r="G34" s="1434"/>
      <c r="H34" s="1411"/>
      <c r="I34" s="1434"/>
      <c r="J34" s="1410"/>
      <c r="K34" s="1411"/>
      <c r="L34" s="1425"/>
      <c r="M34" s="1426"/>
      <c r="N34" s="1426"/>
      <c r="O34" s="1426"/>
      <c r="P34" s="1426"/>
      <c r="Q34" s="1426"/>
      <c r="R34" s="1426"/>
      <c r="S34" s="1428"/>
      <c r="T34" s="1429"/>
      <c r="U34" s="1430"/>
      <c r="V34" s="1430"/>
      <c r="W34" s="1430"/>
      <c r="X34" s="1430"/>
      <c r="Y34" s="1431"/>
      <c r="Z34" s="1429"/>
      <c r="AA34" s="1430"/>
      <c r="AB34" s="1430"/>
      <c r="AC34" s="1430"/>
      <c r="AD34" s="1430"/>
      <c r="AE34" s="1433"/>
      <c r="AF34" s="126"/>
    </row>
    <row r="35" spans="2:32" ht="16.5" customHeight="1" thickTop="1"/>
    <row r="36" spans="2:32" ht="16.5" customHeight="1" thickBot="1">
      <c r="B36" s="110" t="s">
        <v>194</v>
      </c>
      <c r="AC36" s="34"/>
      <c r="AD36" s="34"/>
      <c r="AE36" s="213" t="s">
        <v>228</v>
      </c>
    </row>
    <row r="37" spans="2:32" ht="16.5" customHeight="1" thickTop="1">
      <c r="B37" s="1359" t="s">
        <v>188</v>
      </c>
      <c r="C37" s="1360"/>
      <c r="D37" s="1360"/>
      <c r="E37" s="1360"/>
      <c r="F37" s="1361"/>
      <c r="G37" s="1359" t="s">
        <v>189</v>
      </c>
      <c r="H37" s="1361"/>
      <c r="I37" s="1359" t="s">
        <v>190</v>
      </c>
      <c r="J37" s="1360"/>
      <c r="K37" s="1361"/>
      <c r="L37" s="1417" t="s">
        <v>191</v>
      </c>
      <c r="M37" s="1418"/>
      <c r="N37" s="1418"/>
      <c r="O37" s="1418"/>
      <c r="P37" s="1421"/>
      <c r="Q37" s="1417" t="s">
        <v>195</v>
      </c>
      <c r="R37" s="1418"/>
      <c r="S37" s="1418"/>
      <c r="T37" s="1418"/>
      <c r="U37" s="1419"/>
      <c r="V37" s="1406" t="s">
        <v>196</v>
      </c>
      <c r="W37" s="1407"/>
      <c r="X37" s="1407"/>
      <c r="Y37" s="1407"/>
      <c r="Z37" s="1408"/>
      <c r="AA37" s="1420" t="s">
        <v>349</v>
      </c>
      <c r="AB37" s="1418"/>
      <c r="AC37" s="1418"/>
      <c r="AD37" s="1418"/>
      <c r="AE37" s="1421"/>
    </row>
    <row r="38" spans="2:32" ht="16.5" customHeight="1">
      <c r="B38" s="1396"/>
      <c r="C38" s="1397"/>
      <c r="D38" s="1397"/>
      <c r="E38" s="1397"/>
      <c r="F38" s="1398"/>
      <c r="G38" s="1396"/>
      <c r="H38" s="1398"/>
      <c r="I38" s="1396"/>
      <c r="J38" s="1397"/>
      <c r="K38" s="1398"/>
      <c r="L38" s="1399"/>
      <c r="M38" s="1400"/>
      <c r="N38" s="1400"/>
      <c r="O38" s="1400"/>
      <c r="P38" s="1401"/>
      <c r="Q38" s="1399"/>
      <c r="R38" s="1400"/>
      <c r="S38" s="1400"/>
      <c r="T38" s="1400"/>
      <c r="U38" s="1402"/>
      <c r="V38" s="1403"/>
      <c r="W38" s="1400"/>
      <c r="X38" s="1400"/>
      <c r="Y38" s="1400"/>
      <c r="Z38" s="1402"/>
      <c r="AA38" s="1403"/>
      <c r="AB38" s="1400"/>
      <c r="AC38" s="1400"/>
      <c r="AD38" s="1400"/>
      <c r="AE38" s="1401"/>
    </row>
    <row r="39" spans="2:32" ht="16.5" customHeight="1" thickBot="1">
      <c r="B39" s="1434"/>
      <c r="C39" s="1410"/>
      <c r="D39" s="1410"/>
      <c r="E39" s="1410"/>
      <c r="F39" s="1411"/>
      <c r="G39" s="1434"/>
      <c r="H39" s="1411"/>
      <c r="I39" s="1434"/>
      <c r="J39" s="1410"/>
      <c r="K39" s="1411"/>
      <c r="L39" s="1425"/>
      <c r="M39" s="1426"/>
      <c r="N39" s="1426"/>
      <c r="O39" s="1426"/>
      <c r="P39" s="1427"/>
      <c r="Q39" s="1425"/>
      <c r="R39" s="1426"/>
      <c r="S39" s="1426"/>
      <c r="T39" s="1426"/>
      <c r="U39" s="1428"/>
      <c r="V39" s="1429"/>
      <c r="W39" s="1430"/>
      <c r="X39" s="1430"/>
      <c r="Y39" s="1430"/>
      <c r="Z39" s="1431"/>
      <c r="AA39" s="1432"/>
      <c r="AB39" s="1426"/>
      <c r="AC39" s="1426"/>
      <c r="AD39" s="1426"/>
      <c r="AE39" s="1427"/>
    </row>
    <row r="40" spans="2:32" ht="16.5" customHeight="1" thickTop="1"/>
    <row r="41" spans="2:32" ht="16.5" customHeight="1">
      <c r="B41" s="110" t="s">
        <v>350</v>
      </c>
    </row>
    <row r="42" spans="2:32" ht="16.5" customHeight="1">
      <c r="B42" s="1396"/>
      <c r="C42" s="1435"/>
      <c r="D42" s="1435"/>
      <c r="E42" s="1435"/>
      <c r="F42" s="1435"/>
      <c r="G42" s="1435"/>
      <c r="H42" s="1435"/>
      <c r="I42" s="1435"/>
      <c r="J42" s="1435"/>
      <c r="K42" s="1435"/>
      <c r="L42" s="1435"/>
      <c r="M42" s="1435"/>
      <c r="N42" s="1435"/>
      <c r="O42" s="1435"/>
      <c r="P42" s="1435"/>
      <c r="Q42" s="1435"/>
      <c r="R42" s="1435"/>
      <c r="S42" s="1435"/>
      <c r="T42" s="1435"/>
      <c r="U42" s="1435"/>
      <c r="V42" s="1435"/>
      <c r="W42" s="1435"/>
      <c r="X42" s="1435"/>
      <c r="Y42" s="1435"/>
      <c r="Z42" s="1435"/>
      <c r="AA42" s="1435"/>
      <c r="AB42" s="1435"/>
      <c r="AC42" s="1435"/>
      <c r="AD42" s="1435"/>
      <c r="AE42" s="1436"/>
    </row>
    <row r="43" spans="2:32" ht="16.5" customHeight="1">
      <c r="B43" s="1434"/>
      <c r="C43" s="1437"/>
      <c r="D43" s="1437"/>
      <c r="E43" s="1437"/>
      <c r="F43" s="1437"/>
      <c r="G43" s="1437"/>
      <c r="H43" s="1437"/>
      <c r="I43" s="1437"/>
      <c r="J43" s="1437"/>
      <c r="K43" s="1437"/>
      <c r="L43" s="1437"/>
      <c r="M43" s="1437"/>
      <c r="N43" s="1437"/>
      <c r="O43" s="1437"/>
      <c r="P43" s="1437"/>
      <c r="Q43" s="1437"/>
      <c r="R43" s="1437"/>
      <c r="S43" s="1437"/>
      <c r="T43" s="1437"/>
      <c r="U43" s="1437"/>
      <c r="V43" s="1437"/>
      <c r="W43" s="1437"/>
      <c r="X43" s="1437"/>
      <c r="Y43" s="1437"/>
      <c r="Z43" s="1437"/>
      <c r="AA43" s="1437"/>
      <c r="AB43" s="1437"/>
      <c r="AC43" s="1437"/>
      <c r="AD43" s="1437"/>
      <c r="AE43" s="1438"/>
    </row>
    <row r="44" spans="2:32" s="128" customFormat="1" ht="16.5" customHeight="1">
      <c r="B44" s="127" t="s">
        <v>1316</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row>
    <row r="45" spans="2:32">
      <c r="B45" s="129" t="s">
        <v>440</v>
      </c>
      <c r="H45" s="127" t="s">
        <v>853</v>
      </c>
    </row>
    <row r="46" spans="2:32" s="128" customFormat="1" ht="16.5" customHeight="1">
      <c r="B46" s="129" t="s">
        <v>436</v>
      </c>
      <c r="C46" s="127"/>
      <c r="D46" s="127"/>
      <c r="E46" s="127"/>
      <c r="F46" s="127"/>
      <c r="G46" s="127"/>
      <c r="H46" s="127" t="s">
        <v>642</v>
      </c>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row>
    <row r="47" spans="2:32">
      <c r="B47" s="129" t="s">
        <v>643</v>
      </c>
      <c r="C47" s="129"/>
      <c r="D47" s="129"/>
      <c r="E47" s="129"/>
      <c r="F47" s="129"/>
      <c r="G47" s="129"/>
      <c r="H47" s="127" t="s">
        <v>437</v>
      </c>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row>
    <row r="48" spans="2:32">
      <c r="B48" s="129" t="s">
        <v>644</v>
      </c>
      <c r="C48" s="129"/>
      <c r="D48" s="129"/>
      <c r="E48" s="129"/>
      <c r="F48" s="129"/>
      <c r="G48" s="129"/>
      <c r="H48" s="127" t="s">
        <v>756</v>
      </c>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row>
    <row r="49" spans="2:31">
      <c r="B49" s="129" t="s">
        <v>644</v>
      </c>
      <c r="C49" s="129"/>
      <c r="D49" s="129"/>
      <c r="E49" s="129"/>
      <c r="F49" s="129"/>
      <c r="G49" s="129"/>
      <c r="H49" s="127" t="s">
        <v>439</v>
      </c>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row>
    <row r="50" spans="2:31">
      <c r="B50" s="129"/>
      <c r="C50" s="129"/>
      <c r="D50" s="129"/>
      <c r="E50" s="129"/>
      <c r="F50" s="129"/>
      <c r="G50" s="129"/>
      <c r="H50" s="127" t="s">
        <v>645</v>
      </c>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row>
    <row r="51" spans="2:31">
      <c r="B51" s="129"/>
      <c r="C51" s="129"/>
      <c r="D51" s="129"/>
      <c r="E51" s="129"/>
      <c r="F51" s="129"/>
      <c r="G51" s="129"/>
      <c r="H51" s="127" t="s">
        <v>703</v>
      </c>
      <c r="I51" s="129"/>
      <c r="J51" s="129"/>
      <c r="K51" s="129"/>
      <c r="L51" s="129"/>
      <c r="M51" s="129"/>
      <c r="N51" s="129" t="s">
        <v>945</v>
      </c>
      <c r="O51" s="129"/>
      <c r="P51" s="129"/>
      <c r="Q51" s="129"/>
      <c r="R51" s="129"/>
      <c r="S51" s="129"/>
      <c r="T51" s="129"/>
      <c r="U51" s="129"/>
      <c r="V51" s="129"/>
      <c r="W51" s="129"/>
      <c r="X51" s="129"/>
      <c r="Y51" s="129"/>
      <c r="Z51" s="129"/>
      <c r="AA51" s="129"/>
      <c r="AB51" s="129"/>
      <c r="AC51" s="129"/>
      <c r="AD51" s="129"/>
      <c r="AE51" s="129"/>
    </row>
    <row r="52" spans="2:31">
      <c r="B52" s="129" t="s">
        <v>441</v>
      </c>
      <c r="C52" s="129"/>
      <c r="D52" s="129"/>
      <c r="E52" s="129"/>
      <c r="F52" s="129"/>
      <c r="G52" s="129"/>
      <c r="H52" s="127" t="s">
        <v>442</v>
      </c>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row>
    <row r="53" spans="2:31">
      <c r="B53" s="129" t="s">
        <v>646</v>
      </c>
      <c r="H53" s="127" t="s">
        <v>647</v>
      </c>
    </row>
    <row r="54" spans="2:31">
      <c r="B54" s="129" t="s">
        <v>854</v>
      </c>
      <c r="C54" s="129"/>
      <c r="D54" s="129"/>
      <c r="E54" s="129"/>
      <c r="F54" s="129"/>
      <c r="G54" s="129"/>
      <c r="H54" s="127"/>
      <c r="I54" s="129"/>
      <c r="J54" s="129"/>
      <c r="K54" s="129"/>
      <c r="L54" s="129"/>
      <c r="M54" s="129"/>
      <c r="N54" s="129"/>
      <c r="O54" s="129"/>
      <c r="P54" s="129"/>
      <c r="Q54" s="129"/>
      <c r="R54" s="129"/>
      <c r="S54" s="129"/>
      <c r="T54" s="129"/>
      <c r="U54" s="129"/>
      <c r="V54" s="129"/>
      <c r="W54" s="129"/>
      <c r="X54" s="129"/>
      <c r="Y54" s="129"/>
      <c r="Z54" s="129"/>
      <c r="AA54" s="129"/>
      <c r="AB54" s="129"/>
      <c r="AC54" s="129"/>
    </row>
    <row r="55" spans="2:31">
      <c r="B55" s="149" t="s">
        <v>855</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row>
    <row r="56" spans="2:31">
      <c r="B56" s="150" t="s">
        <v>856</v>
      </c>
      <c r="C56" s="150"/>
      <c r="D56" s="150"/>
      <c r="E56" s="150"/>
      <c r="F56" s="150"/>
      <c r="G56" s="150"/>
      <c r="H56" s="129"/>
      <c r="I56" s="129"/>
      <c r="J56" s="129"/>
      <c r="K56" s="129"/>
      <c r="L56" s="129"/>
      <c r="M56" s="129"/>
      <c r="N56" s="129"/>
      <c r="O56" s="129"/>
      <c r="P56" s="129"/>
      <c r="Q56" s="129"/>
      <c r="R56" s="129"/>
      <c r="S56" s="129"/>
      <c r="T56" s="129"/>
      <c r="U56" s="129"/>
      <c r="V56" s="129"/>
      <c r="W56" s="129"/>
      <c r="X56" s="129"/>
      <c r="Y56" s="129"/>
      <c r="Z56" s="129"/>
      <c r="AA56" s="129"/>
      <c r="AB56" s="129"/>
      <c r="AC56" s="129"/>
    </row>
    <row r="57" spans="2:31">
      <c r="B57" s="150" t="s">
        <v>648</v>
      </c>
      <c r="C57" s="150"/>
      <c r="D57" s="150"/>
      <c r="E57" s="150"/>
      <c r="F57" s="150"/>
      <c r="G57" s="150"/>
      <c r="H57" s="129"/>
      <c r="I57" s="129"/>
      <c r="J57" s="129"/>
      <c r="K57" s="129"/>
      <c r="L57" s="129"/>
      <c r="M57" s="129"/>
      <c r="N57" s="129"/>
      <c r="O57" s="129"/>
      <c r="P57" s="129"/>
      <c r="Q57" s="129"/>
      <c r="R57" s="129"/>
      <c r="S57" s="129"/>
      <c r="T57" s="129"/>
      <c r="U57" s="129"/>
      <c r="V57" s="129"/>
      <c r="W57" s="129"/>
      <c r="X57" s="129"/>
      <c r="Y57" s="129"/>
      <c r="Z57" s="129"/>
      <c r="AA57" s="129"/>
      <c r="AB57" s="129"/>
      <c r="AC57" s="129"/>
    </row>
  </sheetData>
  <mergeCells count="100">
    <mergeCell ref="B42:AE42"/>
    <mergeCell ref="B43:AE43"/>
    <mergeCell ref="Q38:U38"/>
    <mergeCell ref="V38:Z38"/>
    <mergeCell ref="AA38:AE38"/>
    <mergeCell ref="B39:F39"/>
    <mergeCell ref="G39:H39"/>
    <mergeCell ref="I39:K39"/>
    <mergeCell ref="L39:P39"/>
    <mergeCell ref="Q39:U39"/>
    <mergeCell ref="V39:Z39"/>
    <mergeCell ref="AA39:AE39"/>
    <mergeCell ref="B38:F38"/>
    <mergeCell ref="G38:H38"/>
    <mergeCell ref="I38:K38"/>
    <mergeCell ref="L38:P38"/>
    <mergeCell ref="B32:F32"/>
    <mergeCell ref="G32:H32"/>
    <mergeCell ref="I32:K32"/>
    <mergeCell ref="B34:F34"/>
    <mergeCell ref="G34:H34"/>
    <mergeCell ref="I34:K34"/>
    <mergeCell ref="AA37:AE37"/>
    <mergeCell ref="B33:F33"/>
    <mergeCell ref="G33:H33"/>
    <mergeCell ref="I33:K33"/>
    <mergeCell ref="L33:S33"/>
    <mergeCell ref="T33:Y33"/>
    <mergeCell ref="Z33:AE33"/>
    <mergeCell ref="B37:F37"/>
    <mergeCell ref="G37:H37"/>
    <mergeCell ref="I37:K37"/>
    <mergeCell ref="L37:P37"/>
    <mergeCell ref="Q37:U37"/>
    <mergeCell ref="V37:Z37"/>
    <mergeCell ref="L34:S34"/>
    <mergeCell ref="T32:Y32"/>
    <mergeCell ref="L32:S32"/>
    <mergeCell ref="T34:Y34"/>
    <mergeCell ref="Z32:AE32"/>
    <mergeCell ref="Z34:AE34"/>
    <mergeCell ref="Z28:AE28"/>
    <mergeCell ref="B29:G29"/>
    <mergeCell ref="H29:M29"/>
    <mergeCell ref="N29:S29"/>
    <mergeCell ref="T29:Y29"/>
    <mergeCell ref="Z29:AE29"/>
    <mergeCell ref="B28:G28"/>
    <mergeCell ref="H28:M28"/>
    <mergeCell ref="N28:S28"/>
    <mergeCell ref="T28:Y28"/>
    <mergeCell ref="AB23:AE23"/>
    <mergeCell ref="B26:G27"/>
    <mergeCell ref="H26:AE26"/>
    <mergeCell ref="H27:M27"/>
    <mergeCell ref="N27:S27"/>
    <mergeCell ref="T27:Y27"/>
    <mergeCell ref="Z27:AE27"/>
    <mergeCell ref="B23:I23"/>
    <mergeCell ref="J23:P23"/>
    <mergeCell ref="Q23:U23"/>
    <mergeCell ref="V23:AA23"/>
    <mergeCell ref="AB21:AE21"/>
    <mergeCell ref="B22:I22"/>
    <mergeCell ref="J22:P22"/>
    <mergeCell ref="Q22:U22"/>
    <mergeCell ref="V22:AA22"/>
    <mergeCell ref="AB22:AE22"/>
    <mergeCell ref="B21:I21"/>
    <mergeCell ref="J21:P21"/>
    <mergeCell ref="Q21:U21"/>
    <mergeCell ref="V21:AA21"/>
    <mergeCell ref="G12:L12"/>
    <mergeCell ref="B16:F16"/>
    <mergeCell ref="G16:L16"/>
    <mergeCell ref="M16:S16"/>
    <mergeCell ref="T16:Z16"/>
    <mergeCell ref="G15:L15"/>
    <mergeCell ref="N15:S15"/>
    <mergeCell ref="T15:Z15"/>
    <mergeCell ref="G14:L14"/>
    <mergeCell ref="T12:Z12"/>
    <mergeCell ref="G13:L13"/>
    <mergeCell ref="T13:Z13"/>
    <mergeCell ref="M11:M15"/>
    <mergeCell ref="G10:L10"/>
    <mergeCell ref="T10:Z10"/>
    <mergeCell ref="G11:L11"/>
    <mergeCell ref="N11:S11"/>
    <mergeCell ref="T11:Z11"/>
    <mergeCell ref="G8:L8"/>
    <mergeCell ref="T8:Z8"/>
    <mergeCell ref="G9:L9"/>
    <mergeCell ref="T9:Z9"/>
    <mergeCell ref="B9:F9"/>
    <mergeCell ref="E3:K3"/>
    <mergeCell ref="E5:K5"/>
    <mergeCell ref="B7:L7"/>
    <mergeCell ref="M7:Z7"/>
    <mergeCell ref="AA7:AE7"/>
  </mergeCells>
  <phoneticPr fontId="2"/>
  <printOptions horizontalCentered="1"/>
  <pageMargins left="0.82677165354330717" right="0.82677165354330717" top="0.59055118110236227" bottom="0.59055118110236227" header="0.51181102362204722" footer="0.51181102362204722"/>
  <pageSetup paperSize="9" scale="94"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36"/>
  <sheetViews>
    <sheetView showGridLines="0" view="pageBreakPreview" zoomScale="118" zoomScaleNormal="100" zoomScaleSheetLayoutView="118" workbookViewId="0">
      <selection activeCell="B13" sqref="B13:H13"/>
    </sheetView>
  </sheetViews>
  <sheetFormatPr defaultColWidth="3.5" defaultRowHeight="18.75"/>
  <cols>
    <col min="1" max="1" width="3.75" style="617" bestFit="1" customWidth="1"/>
    <col min="2" max="34" width="3.5" style="617"/>
    <col min="35" max="35" width="12" style="617" customWidth="1"/>
    <col min="36" max="16384" width="3.5" style="617"/>
  </cols>
  <sheetData>
    <row r="1" spans="1:35" ht="22.5">
      <c r="A1" s="1439" t="s">
        <v>957</v>
      </c>
      <c r="B1" s="1439"/>
      <c r="C1" s="1439"/>
      <c r="D1" s="1439"/>
      <c r="E1" s="1439"/>
      <c r="F1" s="1439"/>
      <c r="G1" s="1439"/>
      <c r="H1" s="1439"/>
      <c r="I1" s="1439"/>
      <c r="J1" s="1439"/>
      <c r="K1" s="1439"/>
      <c r="L1" s="1439"/>
      <c r="M1" s="1439"/>
      <c r="N1" s="1439"/>
      <c r="O1" s="1439"/>
      <c r="P1" s="1439"/>
      <c r="Q1" s="1439"/>
      <c r="R1" s="1439"/>
      <c r="S1" s="1439"/>
      <c r="T1" s="1439"/>
      <c r="U1" s="1439"/>
      <c r="V1" s="1439"/>
      <c r="W1" s="1439"/>
      <c r="X1" s="1439"/>
      <c r="Y1" s="1439"/>
      <c r="Z1" s="1439"/>
      <c r="AA1" s="1439"/>
      <c r="AB1" s="1439"/>
      <c r="AC1" s="1439"/>
      <c r="AD1" s="1439"/>
      <c r="AE1" s="1439"/>
      <c r="AF1" s="1439"/>
    </row>
    <row r="2" spans="1:35" ht="18" customHeight="1">
      <c r="A2" s="618" t="s">
        <v>958</v>
      </c>
      <c r="B2" s="619"/>
      <c r="C2" s="620"/>
      <c r="D2" s="620"/>
      <c r="E2" s="620"/>
      <c r="F2" s="620"/>
      <c r="G2" s="620"/>
      <c r="H2" s="620"/>
      <c r="I2" s="620"/>
      <c r="J2" s="620"/>
      <c r="K2" s="620"/>
      <c r="L2" s="620"/>
      <c r="M2" s="620"/>
      <c r="N2" s="620"/>
      <c r="O2" s="620"/>
      <c r="P2" s="620"/>
      <c r="Q2" s="620"/>
      <c r="R2" s="620"/>
      <c r="S2" s="620"/>
      <c r="T2" s="620"/>
      <c r="U2" s="620"/>
      <c r="V2" s="620"/>
      <c r="W2" s="620"/>
      <c r="X2" s="620"/>
      <c r="Y2" s="620"/>
      <c r="Z2" s="620"/>
      <c r="AA2" s="621"/>
      <c r="AB2" s="621"/>
      <c r="AC2" s="621"/>
      <c r="AD2" s="621"/>
      <c r="AE2" s="621"/>
      <c r="AF2" s="622" t="s">
        <v>959</v>
      </c>
    </row>
    <row r="3" spans="1:35" ht="2.25" customHeight="1" thickBot="1">
      <c r="A3" s="623"/>
      <c r="B3" s="624"/>
      <c r="C3" s="620"/>
      <c r="D3" s="620"/>
      <c r="E3" s="620"/>
      <c r="F3" s="620"/>
      <c r="G3" s="620"/>
      <c r="H3" s="624"/>
      <c r="I3" s="624"/>
      <c r="J3" s="624"/>
      <c r="K3" s="624"/>
      <c r="L3" s="620"/>
      <c r="M3" s="620"/>
      <c r="N3" s="620"/>
      <c r="O3" s="620"/>
      <c r="P3" s="620"/>
      <c r="Q3" s="620"/>
      <c r="R3" s="620"/>
      <c r="S3" s="620"/>
      <c r="T3" s="620"/>
      <c r="U3" s="620"/>
      <c r="V3" s="620"/>
      <c r="W3" s="620"/>
      <c r="X3" s="620"/>
      <c r="Y3" s="620"/>
      <c r="Z3" s="620"/>
      <c r="AA3" s="620"/>
      <c r="AB3" s="620"/>
      <c r="AC3" s="620"/>
      <c r="AD3" s="620"/>
      <c r="AE3" s="620"/>
      <c r="AF3" s="625"/>
    </row>
    <row r="4" spans="1:35" ht="39.75" customHeight="1" thickBot="1">
      <c r="A4" s="1440" t="s">
        <v>960</v>
      </c>
      <c r="B4" s="1443"/>
      <c r="C4" s="1444"/>
      <c r="D4" s="1445" t="s">
        <v>961</v>
      </c>
      <c r="E4" s="1446"/>
      <c r="F4" s="1446"/>
      <c r="G4" s="1446"/>
      <c r="H4" s="1446"/>
      <c r="I4" s="1447" t="s">
        <v>962</v>
      </c>
      <c r="J4" s="1448"/>
      <c r="K4" s="1448"/>
      <c r="L4" s="1449"/>
      <c r="M4" s="1450" t="s">
        <v>963</v>
      </c>
      <c r="N4" s="1451"/>
      <c r="O4" s="1451"/>
      <c r="P4" s="1451"/>
      <c r="Q4" s="1452" t="s">
        <v>964</v>
      </c>
      <c r="R4" s="1453"/>
      <c r="S4" s="1453"/>
      <c r="T4" s="1454"/>
      <c r="U4" s="1452" t="s">
        <v>965</v>
      </c>
      <c r="V4" s="1455"/>
      <c r="W4" s="1450"/>
      <c r="X4" s="1445" t="s">
        <v>966</v>
      </c>
      <c r="Y4" s="1455"/>
      <c r="Z4" s="1450"/>
      <c r="AA4" s="1456" t="s">
        <v>967</v>
      </c>
      <c r="AB4" s="1456"/>
      <c r="AC4" s="1451"/>
      <c r="AD4" s="1450" t="s">
        <v>968</v>
      </c>
      <c r="AE4" s="1451"/>
      <c r="AF4" s="1451"/>
    </row>
    <row r="5" spans="1:35" ht="29.25" customHeight="1" thickTop="1" thickBot="1">
      <c r="A5" s="1441"/>
      <c r="B5" s="1468" t="s">
        <v>969</v>
      </c>
      <c r="C5" s="1446"/>
      <c r="D5" s="1473" t="s">
        <v>970</v>
      </c>
      <c r="E5" s="1474"/>
      <c r="F5" s="1474"/>
      <c r="G5" s="1474"/>
      <c r="H5" s="1474"/>
      <c r="I5" s="1475"/>
      <c r="J5" s="1476"/>
      <c r="K5" s="1476"/>
      <c r="L5" s="1477"/>
      <c r="M5" s="626" t="s">
        <v>971</v>
      </c>
      <c r="N5" s="1478" t="s">
        <v>972</v>
      </c>
      <c r="O5" s="1478"/>
      <c r="P5" s="1478"/>
      <c r="Q5" s="1478"/>
      <c r="R5" s="1478"/>
      <c r="S5" s="1478"/>
      <c r="T5" s="1478"/>
      <c r="U5" s="1478"/>
      <c r="V5" s="1478"/>
      <c r="W5" s="1478"/>
      <c r="X5" s="1478"/>
      <c r="Y5" s="1479" t="s">
        <v>973</v>
      </c>
      <c r="Z5" s="1479"/>
      <c r="AA5" s="1479"/>
      <c r="AB5" s="1479"/>
      <c r="AC5" s="1479"/>
      <c r="AD5" s="1479"/>
      <c r="AE5" s="1479"/>
      <c r="AF5" s="1480"/>
    </row>
    <row r="6" spans="1:35" ht="36" customHeight="1" thickTop="1">
      <c r="A6" s="1441"/>
      <c r="B6" s="1469"/>
      <c r="C6" s="1470"/>
      <c r="D6" s="1481" t="s">
        <v>974</v>
      </c>
      <c r="E6" s="1482"/>
      <c r="F6" s="1482"/>
      <c r="G6" s="1482"/>
      <c r="H6" s="1482"/>
      <c r="I6" s="1483"/>
      <c r="J6" s="1484"/>
      <c r="K6" s="1484"/>
      <c r="L6" s="1485"/>
      <c r="M6" s="1458"/>
      <c r="N6" s="1458"/>
      <c r="O6" s="1458"/>
      <c r="P6" s="1459"/>
      <c r="Q6" s="1457"/>
      <c r="R6" s="1458"/>
      <c r="S6" s="1458"/>
      <c r="T6" s="1459"/>
      <c r="U6" s="1457"/>
      <c r="V6" s="1458"/>
      <c r="W6" s="1459"/>
      <c r="X6" s="1457"/>
      <c r="Y6" s="1458"/>
      <c r="Z6" s="1459"/>
      <c r="AA6" s="1457"/>
      <c r="AB6" s="1458"/>
      <c r="AC6" s="1459"/>
      <c r="AD6" s="1457"/>
      <c r="AE6" s="1458"/>
      <c r="AF6" s="1459"/>
      <c r="AI6" s="627"/>
    </row>
    <row r="7" spans="1:35" ht="36" customHeight="1">
      <c r="A7" s="1441"/>
      <c r="B7" s="1469"/>
      <c r="C7" s="1470"/>
      <c r="D7" s="1463" t="s">
        <v>975</v>
      </c>
      <c r="E7" s="1464"/>
      <c r="F7" s="1464"/>
      <c r="G7" s="1464"/>
      <c r="H7" s="1464"/>
      <c r="I7" s="1465"/>
      <c r="J7" s="1466"/>
      <c r="K7" s="1466"/>
      <c r="L7" s="1467"/>
      <c r="M7" s="1461"/>
      <c r="N7" s="1461"/>
      <c r="O7" s="1461"/>
      <c r="P7" s="1462"/>
      <c r="Q7" s="1460"/>
      <c r="R7" s="1461"/>
      <c r="S7" s="1461"/>
      <c r="T7" s="1462"/>
      <c r="U7" s="1460"/>
      <c r="V7" s="1461"/>
      <c r="W7" s="1462"/>
      <c r="X7" s="1460"/>
      <c r="Y7" s="1461"/>
      <c r="Z7" s="1462"/>
      <c r="AA7" s="1460"/>
      <c r="AB7" s="1461"/>
      <c r="AC7" s="1462"/>
      <c r="AD7" s="1460"/>
      <c r="AE7" s="1461"/>
      <c r="AF7" s="1462"/>
      <c r="AI7" s="628"/>
    </row>
    <row r="8" spans="1:35" ht="36" customHeight="1">
      <c r="A8" s="1441"/>
      <c r="B8" s="1469"/>
      <c r="C8" s="1470"/>
      <c r="D8" s="1463" t="s">
        <v>976</v>
      </c>
      <c r="E8" s="1464"/>
      <c r="F8" s="1464"/>
      <c r="G8" s="1464"/>
      <c r="H8" s="1464"/>
      <c r="I8" s="1499">
        <f>G29</f>
        <v>0</v>
      </c>
      <c r="J8" s="1500"/>
      <c r="K8" s="1500"/>
      <c r="L8" s="1501"/>
      <c r="M8" s="1502"/>
      <c r="N8" s="1502"/>
      <c r="O8" s="1502"/>
      <c r="P8" s="1503"/>
      <c r="Q8" s="1486"/>
      <c r="R8" s="1487"/>
      <c r="S8" s="1487"/>
      <c r="T8" s="1488"/>
      <c r="U8" s="1486"/>
      <c r="V8" s="1487"/>
      <c r="W8" s="1488"/>
      <c r="X8" s="1486"/>
      <c r="Y8" s="1487"/>
      <c r="Z8" s="1488"/>
      <c r="AA8" s="1486"/>
      <c r="AB8" s="1487"/>
      <c r="AC8" s="1488"/>
      <c r="AD8" s="1487"/>
      <c r="AE8" s="1487"/>
      <c r="AF8" s="1488"/>
      <c r="AI8" s="629">
        <f>I8-SUM(M8:AF8)</f>
        <v>0</v>
      </c>
    </row>
    <row r="9" spans="1:35" ht="36" customHeight="1">
      <c r="A9" s="1441"/>
      <c r="B9" s="1469"/>
      <c r="C9" s="1470"/>
      <c r="D9" s="1489" t="s">
        <v>977</v>
      </c>
      <c r="E9" s="1490"/>
      <c r="F9" s="1490"/>
      <c r="G9" s="1490"/>
      <c r="H9" s="1490"/>
      <c r="I9" s="1491"/>
      <c r="J9" s="1492"/>
      <c r="K9" s="1492"/>
      <c r="L9" s="1493"/>
      <c r="M9" s="1494"/>
      <c r="N9" s="1494"/>
      <c r="O9" s="1494"/>
      <c r="P9" s="1495"/>
      <c r="Q9" s="1496"/>
      <c r="R9" s="1497"/>
      <c r="S9" s="1497"/>
      <c r="T9" s="1498"/>
      <c r="U9" s="1496"/>
      <c r="V9" s="1497"/>
      <c r="W9" s="1498"/>
      <c r="X9" s="1496"/>
      <c r="Y9" s="1497"/>
      <c r="Z9" s="1498"/>
      <c r="AA9" s="1496"/>
      <c r="AB9" s="1497"/>
      <c r="AC9" s="1498"/>
      <c r="AD9" s="1497"/>
      <c r="AE9" s="1497"/>
      <c r="AF9" s="1498"/>
      <c r="AI9" s="630">
        <f>I9-SUM(M9:AF9)</f>
        <v>0</v>
      </c>
    </row>
    <row r="10" spans="1:35" ht="35.25" customHeight="1">
      <c r="A10" s="1441"/>
      <c r="B10" s="1471"/>
      <c r="C10" s="1472"/>
      <c r="D10" s="1520" t="s">
        <v>978</v>
      </c>
      <c r="E10" s="1521"/>
      <c r="F10" s="1521"/>
      <c r="G10" s="1521"/>
      <c r="H10" s="1521"/>
      <c r="I10" s="1522">
        <f>IF(SUM(I6:L9)=SUM(M10:AF10),SUM(M10:AF10),"縦計と横計の不一致")</f>
        <v>0</v>
      </c>
      <c r="J10" s="1523"/>
      <c r="K10" s="1523"/>
      <c r="L10" s="1524"/>
      <c r="M10" s="1505">
        <f>SUM(M6:P9)</f>
        <v>0</v>
      </c>
      <c r="N10" s="1505"/>
      <c r="O10" s="1505"/>
      <c r="P10" s="1506"/>
      <c r="Q10" s="1504">
        <f>SUM(Q6:T9)</f>
        <v>0</v>
      </c>
      <c r="R10" s="1505"/>
      <c r="S10" s="1505"/>
      <c r="T10" s="1506"/>
      <c r="U10" s="1504">
        <f>SUM(U6:W9)</f>
        <v>0</v>
      </c>
      <c r="V10" s="1505"/>
      <c r="W10" s="1506"/>
      <c r="X10" s="1504">
        <f>SUM(X6:Z9)</f>
        <v>0</v>
      </c>
      <c r="Y10" s="1505"/>
      <c r="Z10" s="1506"/>
      <c r="AA10" s="1504">
        <f>SUM(AA6:AC9)</f>
        <v>0</v>
      </c>
      <c r="AB10" s="1505"/>
      <c r="AC10" s="1506"/>
      <c r="AD10" s="1505">
        <f>SUM(AD6:AF9)</f>
        <v>0</v>
      </c>
      <c r="AE10" s="1505"/>
      <c r="AF10" s="1506"/>
      <c r="AI10" s="631">
        <f>I10-SUM(M10:AF10)</f>
        <v>0</v>
      </c>
    </row>
    <row r="11" spans="1:35" ht="20.100000000000001" customHeight="1">
      <c r="A11" s="1441"/>
      <c r="B11" s="1507" t="s">
        <v>979</v>
      </c>
      <c r="C11" s="1507"/>
      <c r="D11" s="1507"/>
      <c r="E11" s="1507"/>
      <c r="F11" s="1507"/>
      <c r="G11" s="1507"/>
      <c r="H11" s="1507"/>
      <c r="I11" s="1508"/>
      <c r="J11" s="1509"/>
      <c r="K11" s="1509"/>
      <c r="L11" s="1510"/>
      <c r="M11" s="1514"/>
      <c r="N11" s="1514"/>
      <c r="O11" s="1514"/>
      <c r="P11" s="1515"/>
      <c r="Q11" s="1518"/>
      <c r="R11" s="1514"/>
      <c r="S11" s="1514"/>
      <c r="T11" s="1515"/>
      <c r="U11" s="1518"/>
      <c r="V11" s="1514"/>
      <c r="W11" s="1515"/>
      <c r="X11" s="1518"/>
      <c r="Y11" s="1514"/>
      <c r="Z11" s="1515"/>
      <c r="AA11" s="1518"/>
      <c r="AB11" s="1514"/>
      <c r="AC11" s="1515"/>
      <c r="AD11" s="1514"/>
      <c r="AE11" s="1514"/>
      <c r="AF11" s="1515"/>
      <c r="AI11" s="1525">
        <f>I11-SUM(M11:AF12)</f>
        <v>0</v>
      </c>
    </row>
    <row r="12" spans="1:35" ht="20.100000000000001" customHeight="1" thickBot="1">
      <c r="A12" s="1441"/>
      <c r="B12" s="632" t="s">
        <v>361</v>
      </c>
      <c r="C12" s="1527"/>
      <c r="D12" s="1527"/>
      <c r="E12" s="1527"/>
      <c r="F12" s="1527"/>
      <c r="G12" s="1527"/>
      <c r="H12" s="633" t="s">
        <v>518</v>
      </c>
      <c r="I12" s="1511"/>
      <c r="J12" s="1512"/>
      <c r="K12" s="1512"/>
      <c r="L12" s="1513"/>
      <c r="M12" s="1516"/>
      <c r="N12" s="1516"/>
      <c r="O12" s="1516"/>
      <c r="P12" s="1517"/>
      <c r="Q12" s="1519"/>
      <c r="R12" s="1516"/>
      <c r="S12" s="1516"/>
      <c r="T12" s="1517"/>
      <c r="U12" s="1519"/>
      <c r="V12" s="1516"/>
      <c r="W12" s="1517"/>
      <c r="X12" s="1519"/>
      <c r="Y12" s="1516"/>
      <c r="Z12" s="1517"/>
      <c r="AA12" s="1519"/>
      <c r="AB12" s="1516"/>
      <c r="AC12" s="1517"/>
      <c r="AD12" s="1516"/>
      <c r="AE12" s="1516"/>
      <c r="AF12" s="1517"/>
      <c r="AI12" s="1526"/>
    </row>
    <row r="13" spans="1:35" ht="39.75" customHeight="1" thickTop="1" thickBot="1">
      <c r="A13" s="1442"/>
      <c r="B13" s="1528" t="s">
        <v>980</v>
      </c>
      <c r="C13" s="1528"/>
      <c r="D13" s="1528"/>
      <c r="E13" s="1528"/>
      <c r="F13" s="1528"/>
      <c r="G13" s="1528"/>
      <c r="H13" s="1529"/>
      <c r="I13" s="1530">
        <f>IF(SUM(I10,I11)=SUM(M13:AF13),SUM(M13:AF13),"縦計と横計の不一致")</f>
        <v>0</v>
      </c>
      <c r="J13" s="1531"/>
      <c r="K13" s="1531"/>
      <c r="L13" s="1532"/>
      <c r="M13" s="1533">
        <f>SUM(M10,M11)</f>
        <v>0</v>
      </c>
      <c r="N13" s="1534"/>
      <c r="O13" s="1534"/>
      <c r="P13" s="1534"/>
      <c r="Q13" s="1534">
        <f>SUM(Q10,Q11)</f>
        <v>0</v>
      </c>
      <c r="R13" s="1534"/>
      <c r="S13" s="1534"/>
      <c r="T13" s="1534"/>
      <c r="U13" s="1534">
        <f>SUM(U10,U11)</f>
        <v>0</v>
      </c>
      <c r="V13" s="1534"/>
      <c r="W13" s="1534"/>
      <c r="X13" s="1534">
        <f>SUM(X10,X11)</f>
        <v>0</v>
      </c>
      <c r="Y13" s="1534"/>
      <c r="Z13" s="1534"/>
      <c r="AA13" s="1534">
        <f>SUM(AA10,AA11)</f>
        <v>0</v>
      </c>
      <c r="AB13" s="1534"/>
      <c r="AC13" s="1534"/>
      <c r="AD13" s="1534">
        <f>SUM(AD10,AD11)</f>
        <v>0</v>
      </c>
      <c r="AE13" s="1534"/>
      <c r="AF13" s="1534"/>
      <c r="AI13" s="630">
        <f>I13-SUM(M13:AF13)</f>
        <v>0</v>
      </c>
    </row>
    <row r="14" spans="1:35" ht="4.5" customHeight="1">
      <c r="A14" s="634"/>
      <c r="B14" s="635"/>
      <c r="C14" s="635"/>
      <c r="D14" s="635"/>
      <c r="E14" s="635"/>
      <c r="F14" s="635"/>
      <c r="G14" s="635"/>
      <c r="H14" s="635"/>
      <c r="I14" s="635"/>
      <c r="J14" s="635"/>
      <c r="K14" s="635"/>
      <c r="L14" s="636"/>
      <c r="M14" s="637"/>
      <c r="N14" s="637"/>
      <c r="O14" s="637"/>
      <c r="P14" s="637"/>
      <c r="Q14" s="637"/>
      <c r="R14" s="637"/>
      <c r="S14" s="637"/>
      <c r="T14" s="637"/>
      <c r="U14" s="637"/>
      <c r="V14" s="637"/>
      <c r="W14" s="637"/>
      <c r="X14" s="637"/>
      <c r="Y14" s="637"/>
      <c r="Z14" s="637"/>
      <c r="AA14" s="637"/>
      <c r="AB14" s="637"/>
      <c r="AC14" s="637"/>
      <c r="AD14" s="637"/>
      <c r="AE14" s="637"/>
      <c r="AF14" s="637"/>
      <c r="AI14" s="638"/>
    </row>
    <row r="15" spans="1:35" ht="20.100000000000001" customHeight="1">
      <c r="A15" s="639" t="s">
        <v>981</v>
      </c>
      <c r="C15" s="640"/>
      <c r="D15" s="640"/>
      <c r="E15" s="640"/>
      <c r="F15" s="640"/>
      <c r="G15" s="640"/>
      <c r="H15" s="640"/>
      <c r="I15" s="640"/>
      <c r="J15" s="640"/>
      <c r="K15" s="640"/>
      <c r="L15" s="640"/>
      <c r="M15" s="640"/>
      <c r="N15" s="640"/>
      <c r="O15" s="641"/>
      <c r="P15" s="640"/>
      <c r="Q15" s="640"/>
      <c r="R15" s="642"/>
      <c r="S15" s="642"/>
      <c r="T15" s="641"/>
      <c r="U15" s="640"/>
      <c r="V15" s="640"/>
      <c r="W15" s="640"/>
      <c r="X15" s="640"/>
      <c r="Y15" s="640"/>
      <c r="Z15" s="640"/>
      <c r="AA15" s="640"/>
      <c r="AB15" s="637"/>
      <c r="AC15" s="637"/>
      <c r="AD15" s="637"/>
      <c r="AE15" s="637"/>
      <c r="AF15" s="637"/>
      <c r="AI15" s="638"/>
    </row>
    <row r="16" spans="1:35" ht="60.75" customHeight="1">
      <c r="A16" s="643" t="s">
        <v>982</v>
      </c>
      <c r="B16" s="1547" t="s">
        <v>983</v>
      </c>
      <c r="C16" s="1544"/>
      <c r="D16" s="1544"/>
      <c r="E16" s="1544"/>
      <c r="F16" s="1544"/>
      <c r="G16" s="1544"/>
      <c r="H16" s="1544"/>
      <c r="I16" s="1544"/>
      <c r="J16" s="1544"/>
      <c r="K16" s="1544"/>
      <c r="L16" s="1544"/>
      <c r="M16" s="1545"/>
      <c r="N16" s="1546"/>
      <c r="O16" s="1546"/>
      <c r="P16" s="1546"/>
      <c r="Q16" s="1546"/>
      <c r="R16" s="644" t="s">
        <v>984</v>
      </c>
      <c r="S16" s="645"/>
      <c r="T16" s="646"/>
      <c r="U16" s="640"/>
      <c r="V16" s="640"/>
      <c r="W16" s="640"/>
      <c r="X16" s="640"/>
      <c r="Y16" s="640"/>
      <c r="Z16" s="640"/>
      <c r="AA16" s="640"/>
      <c r="AB16" s="637"/>
      <c r="AC16" s="637"/>
      <c r="AD16" s="637"/>
      <c r="AE16" s="637"/>
      <c r="AF16" s="637"/>
      <c r="AI16" s="638"/>
    </row>
    <row r="17" spans="1:40" ht="30" customHeight="1">
      <c r="A17" s="1548" t="s">
        <v>985</v>
      </c>
      <c r="B17" s="1550" t="s">
        <v>986</v>
      </c>
      <c r="C17" s="1551"/>
      <c r="D17" s="1551"/>
      <c r="E17" s="1551"/>
      <c r="F17" s="1551"/>
      <c r="G17" s="1551"/>
      <c r="H17" s="1551"/>
      <c r="I17" s="1551"/>
      <c r="J17" s="1551"/>
      <c r="K17" s="1551"/>
      <c r="L17" s="1551"/>
      <c r="M17" s="1552"/>
      <c r="N17" s="1553"/>
      <c r="O17" s="1553"/>
      <c r="P17" s="1553"/>
      <c r="Q17" s="1553"/>
      <c r="R17" s="647" t="s">
        <v>984</v>
      </c>
      <c r="S17" s="645"/>
      <c r="T17" s="1554" t="s">
        <v>987</v>
      </c>
      <c r="U17" s="1555"/>
      <c r="V17" s="1555"/>
      <c r="W17" s="1555"/>
      <c r="X17" s="1555"/>
      <c r="Y17" s="1555"/>
      <c r="Z17" s="1555"/>
      <c r="AA17" s="1555"/>
      <c r="AB17" s="1535">
        <f>N17*1.5</f>
        <v>0</v>
      </c>
      <c r="AC17" s="1535"/>
      <c r="AD17" s="1535"/>
      <c r="AE17" s="1535"/>
      <c r="AF17" s="1537" t="s">
        <v>984</v>
      </c>
      <c r="AI17" s="638"/>
    </row>
    <row r="18" spans="1:40" ht="20.100000000000001" customHeight="1">
      <c r="A18" s="1549"/>
      <c r="B18" s="1539" t="s">
        <v>988</v>
      </c>
      <c r="C18" s="1540"/>
      <c r="D18" s="1540"/>
      <c r="E18" s="1540"/>
      <c r="F18" s="1540"/>
      <c r="G18" s="1540"/>
      <c r="H18" s="1540"/>
      <c r="I18" s="1540"/>
      <c r="J18" s="1540"/>
      <c r="K18" s="1540"/>
      <c r="L18" s="1540"/>
      <c r="M18" s="1541"/>
      <c r="N18" s="1542"/>
      <c r="O18" s="1542"/>
      <c r="P18" s="1542"/>
      <c r="Q18" s="1542"/>
      <c r="R18" s="648" t="s">
        <v>984</v>
      </c>
      <c r="S18" s="645"/>
      <c r="T18" s="1556"/>
      <c r="U18" s="1557"/>
      <c r="V18" s="1557"/>
      <c r="W18" s="1557"/>
      <c r="X18" s="1557"/>
      <c r="Y18" s="1557"/>
      <c r="Z18" s="1557"/>
      <c r="AA18" s="1557"/>
      <c r="AB18" s="1536"/>
      <c r="AC18" s="1536"/>
      <c r="AD18" s="1536"/>
      <c r="AE18" s="1536"/>
      <c r="AF18" s="1538"/>
      <c r="AI18" s="638"/>
    </row>
    <row r="19" spans="1:40" ht="20.100000000000001" customHeight="1">
      <c r="A19" s="643" t="s">
        <v>989</v>
      </c>
      <c r="B19" s="1543" t="s">
        <v>990</v>
      </c>
      <c r="C19" s="1544"/>
      <c r="D19" s="1544"/>
      <c r="E19" s="1544"/>
      <c r="F19" s="1544"/>
      <c r="G19" s="1544"/>
      <c r="H19" s="1544"/>
      <c r="I19" s="1544"/>
      <c r="J19" s="1544"/>
      <c r="K19" s="1544"/>
      <c r="L19" s="1544"/>
      <c r="M19" s="1545"/>
      <c r="N19" s="1546"/>
      <c r="O19" s="1546"/>
      <c r="P19" s="1546"/>
      <c r="Q19" s="1546"/>
      <c r="R19" s="644" t="s">
        <v>984</v>
      </c>
      <c r="S19" s="645"/>
      <c r="T19" s="649" t="s">
        <v>991</v>
      </c>
      <c r="U19" s="649"/>
      <c r="V19" s="649"/>
      <c r="W19" s="649"/>
      <c r="X19" s="649"/>
      <c r="Y19" s="649"/>
      <c r="Z19" s="649"/>
      <c r="AA19" s="649"/>
      <c r="AB19" s="650"/>
      <c r="AC19" s="650"/>
      <c r="AD19" s="650"/>
      <c r="AE19" s="650"/>
      <c r="AF19" s="650"/>
      <c r="AH19" s="1573"/>
      <c r="AI19" s="1573"/>
      <c r="AJ19" s="1573"/>
      <c r="AK19" s="1573"/>
      <c r="AL19" s="1573"/>
      <c r="AM19" s="1573"/>
      <c r="AN19" s="1573"/>
    </row>
    <row r="20" spans="1:40" ht="20.100000000000001" customHeight="1">
      <c r="A20" s="643" t="s">
        <v>992</v>
      </c>
      <c r="B20" s="1543" t="s">
        <v>993</v>
      </c>
      <c r="C20" s="1544"/>
      <c r="D20" s="1544"/>
      <c r="E20" s="1544"/>
      <c r="F20" s="1544"/>
      <c r="G20" s="1544"/>
      <c r="H20" s="1544"/>
      <c r="I20" s="1544"/>
      <c r="J20" s="1544"/>
      <c r="K20" s="1544"/>
      <c r="L20" s="1544"/>
      <c r="M20" s="1545"/>
      <c r="N20" s="1546"/>
      <c r="O20" s="1546"/>
      <c r="P20" s="1546"/>
      <c r="Q20" s="1546"/>
      <c r="R20" s="644" t="s">
        <v>984</v>
      </c>
      <c r="S20" s="645"/>
      <c r="T20" s="1554" t="s">
        <v>994</v>
      </c>
      <c r="U20" s="1555"/>
      <c r="V20" s="1555"/>
      <c r="W20" s="1555"/>
      <c r="X20" s="1555"/>
      <c r="Y20" s="1555"/>
      <c r="Z20" s="1555"/>
      <c r="AA20" s="1555"/>
      <c r="AB20" s="1574">
        <f>IF(AND(N16=0,N17=0),N19+N20,N16+MINA(AB17,N18)+N20)</f>
        <v>0</v>
      </c>
      <c r="AC20" s="1574"/>
      <c r="AD20" s="1574"/>
      <c r="AE20" s="1574"/>
      <c r="AF20" s="651" t="s">
        <v>995</v>
      </c>
      <c r="AH20" s="1575"/>
      <c r="AI20" s="1575"/>
      <c r="AJ20" s="1575"/>
      <c r="AK20" s="1575"/>
      <c r="AL20" s="1575"/>
      <c r="AM20" s="634"/>
      <c r="AN20" s="634"/>
    </row>
    <row r="21" spans="1:40" ht="20.100000000000001" customHeight="1">
      <c r="A21" s="643" t="s">
        <v>996</v>
      </c>
      <c r="B21" s="1543" t="s">
        <v>997</v>
      </c>
      <c r="C21" s="1544"/>
      <c r="D21" s="1544"/>
      <c r="E21" s="1544"/>
      <c r="F21" s="1544"/>
      <c r="G21" s="1544"/>
      <c r="H21" s="1544"/>
      <c r="I21" s="1544"/>
      <c r="J21" s="1544"/>
      <c r="K21" s="1544"/>
      <c r="L21" s="1544"/>
      <c r="M21" s="1545"/>
      <c r="N21" s="1558">
        <f>N16+N18+N19+N20</f>
        <v>0</v>
      </c>
      <c r="O21" s="1558"/>
      <c r="P21" s="1558"/>
      <c r="Q21" s="1558"/>
      <c r="R21" s="644" t="s">
        <v>984</v>
      </c>
      <c r="S21" s="645"/>
      <c r="T21" s="1559" t="s">
        <v>998</v>
      </c>
      <c r="U21" s="1560"/>
      <c r="V21" s="1560"/>
      <c r="W21" s="1560"/>
      <c r="X21" s="1560"/>
      <c r="Y21" s="1560"/>
      <c r="Z21" s="1560"/>
      <c r="AA21" s="1560"/>
      <c r="AB21" s="1561">
        <f>N21-AB20</f>
        <v>0</v>
      </c>
      <c r="AC21" s="1561"/>
      <c r="AD21" s="1561"/>
      <c r="AE21" s="1561"/>
      <c r="AF21" s="652" t="s">
        <v>995</v>
      </c>
      <c r="AI21" s="638"/>
    </row>
    <row r="22" spans="1:40" ht="5.25" customHeight="1">
      <c r="A22" s="639"/>
      <c r="C22" s="640"/>
      <c r="D22" s="640"/>
      <c r="E22" s="640"/>
      <c r="F22" s="640"/>
      <c r="G22" s="640"/>
      <c r="H22" s="640"/>
      <c r="I22" s="640"/>
      <c r="J22" s="640"/>
      <c r="K22" s="640"/>
      <c r="L22" s="640"/>
      <c r="M22" s="640"/>
      <c r="N22" s="640"/>
      <c r="O22" s="641"/>
      <c r="P22" s="640"/>
      <c r="Q22" s="640"/>
      <c r="R22" s="642"/>
      <c r="S22" s="642"/>
      <c r="T22" s="641"/>
      <c r="U22" s="640"/>
      <c r="V22" s="640"/>
      <c r="W22" s="640"/>
      <c r="X22" s="640"/>
      <c r="Y22" s="640"/>
      <c r="Z22" s="640"/>
      <c r="AA22" s="640"/>
      <c r="AB22" s="637"/>
      <c r="AC22" s="637"/>
      <c r="AD22" s="637"/>
      <c r="AE22" s="637"/>
      <c r="AF22" s="637"/>
      <c r="AI22" s="638"/>
    </row>
    <row r="23" spans="1:40" s="653" customFormat="1" ht="20.100000000000001" customHeight="1" thickBot="1">
      <c r="A23" s="639" t="s">
        <v>999</v>
      </c>
      <c r="C23" s="640"/>
      <c r="D23" s="640"/>
      <c r="E23" s="640"/>
      <c r="F23" s="640"/>
      <c r="G23" s="640"/>
      <c r="H23" s="640"/>
      <c r="I23" s="640"/>
      <c r="J23" s="640"/>
      <c r="K23" s="640"/>
      <c r="L23" s="640"/>
      <c r="M23" s="640"/>
      <c r="N23" s="640"/>
      <c r="O23" s="641"/>
      <c r="P23" s="640"/>
      <c r="Q23" s="640"/>
      <c r="R23" s="642"/>
      <c r="S23" s="642"/>
      <c r="T23" s="641"/>
      <c r="U23" s="640"/>
      <c r="V23" s="640"/>
      <c r="W23" s="640"/>
      <c r="X23" s="640"/>
      <c r="Y23" s="640"/>
      <c r="Z23" s="640"/>
      <c r="AA23" s="640"/>
      <c r="AB23" s="635"/>
      <c r="AC23" s="635"/>
      <c r="AD23" s="635"/>
      <c r="AE23" s="635"/>
      <c r="AF23" s="635"/>
      <c r="AI23" s="654"/>
    </row>
    <row r="24" spans="1:40" s="653" customFormat="1" ht="20.100000000000001" customHeight="1" thickTop="1">
      <c r="A24" s="1562" t="s">
        <v>1000</v>
      </c>
      <c r="B24" s="1563"/>
      <c r="C24" s="1563"/>
      <c r="D24" s="1563"/>
      <c r="E24" s="1563"/>
      <c r="F24" s="1563"/>
      <c r="G24" s="1563"/>
      <c r="H24" s="1563"/>
      <c r="I24" s="1563"/>
      <c r="J24" s="1563"/>
      <c r="K24" s="1564"/>
      <c r="L24" s="1565" t="s">
        <v>1001</v>
      </c>
      <c r="M24" s="1566"/>
      <c r="N24" s="1566"/>
      <c r="O24" s="1566"/>
      <c r="P24" s="1566"/>
      <c r="Q24" s="1566"/>
      <c r="R24" s="1566"/>
      <c r="S24" s="1567"/>
      <c r="T24" s="1568" t="s">
        <v>1002</v>
      </c>
      <c r="U24" s="1569"/>
      <c r="V24" s="1569"/>
      <c r="W24" s="1569"/>
      <c r="X24" s="1569"/>
      <c r="Y24" s="1570" t="s">
        <v>1003</v>
      </c>
      <c r="Z24" s="1571"/>
      <c r="AA24" s="1571"/>
      <c r="AB24" s="1571"/>
      <c r="AC24" s="1571"/>
      <c r="AD24" s="1571"/>
      <c r="AE24" s="1571"/>
      <c r="AF24" s="1572"/>
      <c r="AG24" s="655"/>
      <c r="AI24" s="654"/>
    </row>
    <row r="25" spans="1:40" s="653" customFormat="1" ht="23.25" customHeight="1" thickBot="1">
      <c r="A25" s="656" t="s">
        <v>722</v>
      </c>
      <c r="B25" s="1586">
        <f>$I$6+$I$7</f>
        <v>0</v>
      </c>
      <c r="C25" s="1586"/>
      <c r="D25" s="1586"/>
      <c r="E25" s="1586"/>
      <c r="F25" s="1586"/>
      <c r="G25" s="1586"/>
      <c r="H25" s="1586"/>
      <c r="I25" s="1586"/>
      <c r="J25" s="1586"/>
      <c r="K25" s="1587"/>
      <c r="L25" s="656" t="s">
        <v>1004</v>
      </c>
      <c r="M25" s="1588">
        <f>AB20</f>
        <v>0</v>
      </c>
      <c r="N25" s="1589"/>
      <c r="O25" s="1589"/>
      <c r="P25" s="1589"/>
      <c r="Q25" s="1589"/>
      <c r="R25" s="1589"/>
      <c r="S25" s="657" t="s">
        <v>723</v>
      </c>
      <c r="T25" s="658" t="s">
        <v>1005</v>
      </c>
      <c r="U25" s="1590">
        <f>IF($B$25&gt;0,$I$5,0)</f>
        <v>0</v>
      </c>
      <c r="V25" s="1590"/>
      <c r="W25" s="1590"/>
      <c r="X25" s="659" t="s">
        <v>721</v>
      </c>
      <c r="Y25" s="660" t="s">
        <v>1006</v>
      </c>
      <c r="Z25" s="1591" t="str">
        <f>IF($B$25&gt;0,ROUNDDOWN(($B$25-$M$25)*$U$25/100,-2),"")</f>
        <v/>
      </c>
      <c r="AA25" s="1591"/>
      <c r="AB25" s="1591"/>
      <c r="AC25" s="1591"/>
      <c r="AD25" s="1591"/>
      <c r="AE25" s="1592" t="s">
        <v>984</v>
      </c>
      <c r="AF25" s="1593"/>
      <c r="AG25" s="655"/>
      <c r="AI25" s="654"/>
    </row>
    <row r="26" spans="1:40" s="653" customFormat="1" ht="9.9499999999999993" customHeight="1" thickTop="1">
      <c r="A26" s="655"/>
      <c r="B26" s="635"/>
      <c r="C26" s="635"/>
      <c r="D26" s="635"/>
      <c r="E26" s="635"/>
      <c r="F26" s="635"/>
      <c r="G26" s="635"/>
      <c r="H26" s="635"/>
      <c r="I26" s="635"/>
      <c r="J26" s="635"/>
      <c r="K26" s="635"/>
      <c r="L26" s="636"/>
      <c r="M26" s="635"/>
      <c r="N26" s="635"/>
      <c r="O26" s="635"/>
      <c r="P26" s="635"/>
      <c r="Q26" s="635"/>
      <c r="R26" s="635"/>
      <c r="S26" s="635"/>
      <c r="T26" s="635"/>
      <c r="U26" s="635"/>
      <c r="V26" s="635"/>
      <c r="W26" s="635"/>
      <c r="X26" s="635"/>
      <c r="Y26" s="635"/>
      <c r="Z26" s="635"/>
      <c r="AA26" s="635"/>
      <c r="AB26" s="635"/>
      <c r="AC26" s="635"/>
      <c r="AD26" s="635"/>
      <c r="AE26" s="635"/>
      <c r="AF26" s="635"/>
      <c r="AI26" s="654"/>
    </row>
    <row r="27" spans="1:40" s="653" customFormat="1" ht="20.100000000000001" customHeight="1">
      <c r="A27" s="639" t="s">
        <v>1007</v>
      </c>
      <c r="C27" s="661"/>
      <c r="D27" s="661"/>
      <c r="E27" s="661"/>
      <c r="F27" s="661"/>
      <c r="G27" s="662"/>
      <c r="H27" s="663"/>
      <c r="I27" s="663"/>
      <c r="J27" s="663"/>
      <c r="K27" s="655"/>
      <c r="L27" s="662"/>
      <c r="M27" s="662"/>
      <c r="N27" s="662"/>
      <c r="O27" s="662"/>
      <c r="P27" s="662"/>
      <c r="Q27" s="662"/>
      <c r="R27" s="662"/>
      <c r="S27" s="662"/>
      <c r="T27" s="662"/>
      <c r="U27" s="662"/>
      <c r="V27" s="663"/>
      <c r="W27" s="663"/>
      <c r="X27" s="663"/>
      <c r="Y27" s="663"/>
      <c r="Z27" s="663"/>
      <c r="AA27" s="663"/>
      <c r="AB27" s="663"/>
      <c r="AC27" s="663"/>
      <c r="AD27" s="663"/>
      <c r="AE27" s="663"/>
      <c r="AF27" s="663"/>
      <c r="AI27" s="654"/>
    </row>
    <row r="28" spans="1:40" s="653" customFormat="1" ht="20.100000000000001" customHeight="1">
      <c r="A28" s="1594" t="s">
        <v>79</v>
      </c>
      <c r="B28" s="1594"/>
      <c r="C28" s="1594"/>
      <c r="D28" s="1594"/>
      <c r="E28" s="1594"/>
      <c r="F28" s="1594"/>
      <c r="G28" s="1595" t="s">
        <v>1008</v>
      </c>
      <c r="H28" s="1595"/>
      <c r="I28" s="1595"/>
      <c r="J28" s="1595"/>
      <c r="K28" s="1595"/>
      <c r="L28" s="1595"/>
      <c r="M28" s="1595"/>
      <c r="N28" s="1595"/>
      <c r="O28" s="1595"/>
      <c r="P28" s="1595"/>
      <c r="Q28" s="1595" t="s">
        <v>1009</v>
      </c>
      <c r="R28" s="1595"/>
      <c r="S28" s="1595"/>
      <c r="T28" s="1595"/>
      <c r="U28" s="1595"/>
      <c r="V28" s="1595"/>
      <c r="W28" s="1595"/>
      <c r="X28" s="1595"/>
      <c r="Y28" s="1595"/>
      <c r="Z28" s="1595" t="s">
        <v>1010</v>
      </c>
      <c r="AA28" s="1595"/>
      <c r="AB28" s="1595"/>
      <c r="AC28" s="1595"/>
      <c r="AD28" s="1595"/>
      <c r="AE28" s="1595"/>
      <c r="AF28" s="1595"/>
      <c r="AI28" s="654"/>
    </row>
    <row r="29" spans="1:40" s="653" customFormat="1" ht="20.100000000000001" customHeight="1">
      <c r="A29" s="1576" t="s">
        <v>1011</v>
      </c>
      <c r="B29" s="1576"/>
      <c r="C29" s="1576"/>
      <c r="D29" s="1576"/>
      <c r="E29" s="1576"/>
      <c r="F29" s="1576"/>
      <c r="G29" s="1577"/>
      <c r="H29" s="1577"/>
      <c r="I29" s="1577"/>
      <c r="J29" s="1577"/>
      <c r="K29" s="1577"/>
      <c r="L29" s="1577"/>
      <c r="M29" s="1577"/>
      <c r="N29" s="1577"/>
      <c r="O29" s="1578"/>
      <c r="P29" s="664" t="s">
        <v>92</v>
      </c>
      <c r="Q29" s="1577"/>
      <c r="R29" s="1577"/>
      <c r="S29" s="1577"/>
      <c r="T29" s="1577"/>
      <c r="U29" s="1577"/>
      <c r="V29" s="1577"/>
      <c r="W29" s="1577"/>
      <c r="X29" s="1578"/>
      <c r="Y29" s="664" t="s">
        <v>92</v>
      </c>
      <c r="Z29" s="1579">
        <f>G29+Q29</f>
        <v>0</v>
      </c>
      <c r="AA29" s="1579"/>
      <c r="AB29" s="1579"/>
      <c r="AC29" s="1579"/>
      <c r="AD29" s="1579"/>
      <c r="AE29" s="1580"/>
      <c r="AF29" s="665" t="s">
        <v>92</v>
      </c>
      <c r="AI29" s="654"/>
    </row>
    <row r="30" spans="1:40" s="653" customFormat="1" ht="20.100000000000001" customHeight="1">
      <c r="A30" s="1581" t="s">
        <v>1012</v>
      </c>
      <c r="B30" s="1581"/>
      <c r="C30" s="1581"/>
      <c r="D30" s="1581"/>
      <c r="E30" s="1581"/>
      <c r="F30" s="1581"/>
      <c r="G30" s="1582"/>
      <c r="H30" s="1582"/>
      <c r="I30" s="1582"/>
      <c r="J30" s="1582"/>
      <c r="K30" s="1582"/>
      <c r="L30" s="1582"/>
      <c r="M30" s="1582"/>
      <c r="N30" s="1582"/>
      <c r="O30" s="1583"/>
      <c r="P30" s="666" t="s">
        <v>724</v>
      </c>
      <c r="Q30" s="1582"/>
      <c r="R30" s="1582"/>
      <c r="S30" s="1582"/>
      <c r="T30" s="1582"/>
      <c r="U30" s="1582"/>
      <c r="V30" s="1582"/>
      <c r="W30" s="1582"/>
      <c r="X30" s="1583"/>
      <c r="Y30" s="666" t="s">
        <v>724</v>
      </c>
      <c r="Z30" s="1584">
        <f>G30+Q30</f>
        <v>0</v>
      </c>
      <c r="AA30" s="1584"/>
      <c r="AB30" s="1584"/>
      <c r="AC30" s="1584"/>
      <c r="AD30" s="1584"/>
      <c r="AE30" s="1585"/>
      <c r="AF30" s="667" t="s">
        <v>724</v>
      </c>
      <c r="AI30" s="654"/>
    </row>
    <row r="31" spans="1:40" s="653" customFormat="1" ht="20.100000000000001" customHeight="1">
      <c r="A31" s="1601" t="s">
        <v>1013</v>
      </c>
      <c r="B31" s="1601"/>
      <c r="C31" s="1601"/>
      <c r="D31" s="1601"/>
      <c r="E31" s="1601"/>
      <c r="F31" s="1601"/>
      <c r="G31" s="1602" t="str">
        <f>IFERROR(G29/G30*1000,"")</f>
        <v/>
      </c>
      <c r="H31" s="1602"/>
      <c r="I31" s="1602"/>
      <c r="J31" s="1602"/>
      <c r="K31" s="1602"/>
      <c r="L31" s="1602"/>
      <c r="M31" s="1602"/>
      <c r="N31" s="1602"/>
      <c r="O31" s="1603"/>
      <c r="P31" s="668" t="s">
        <v>93</v>
      </c>
      <c r="Q31" s="1602" t="str">
        <f>IFERROR(Q29/Q30*1000,"")</f>
        <v/>
      </c>
      <c r="R31" s="1602"/>
      <c r="S31" s="1602"/>
      <c r="T31" s="1602"/>
      <c r="U31" s="1602"/>
      <c r="V31" s="1602"/>
      <c r="W31" s="1602"/>
      <c r="X31" s="1603"/>
      <c r="Y31" s="668" t="s">
        <v>93</v>
      </c>
      <c r="Z31" s="1604" t="str">
        <f>IFERROR(Z29*1000/Z30,"")</f>
        <v/>
      </c>
      <c r="AA31" s="1604"/>
      <c r="AB31" s="1604"/>
      <c r="AC31" s="1604"/>
      <c r="AD31" s="1604"/>
      <c r="AE31" s="1605"/>
      <c r="AF31" s="669" t="s">
        <v>93</v>
      </c>
      <c r="AI31" s="654"/>
    </row>
    <row r="32" spans="1:40" s="653" customFormat="1" ht="6" customHeight="1" thickBot="1">
      <c r="A32" s="670"/>
      <c r="B32" s="670"/>
      <c r="C32" s="670"/>
      <c r="D32" s="671"/>
      <c r="E32" s="671"/>
      <c r="F32" s="671"/>
      <c r="G32" s="671"/>
      <c r="H32" s="671"/>
      <c r="I32" s="671"/>
      <c r="J32" s="671"/>
      <c r="K32" s="672"/>
      <c r="L32" s="671"/>
      <c r="M32" s="671"/>
      <c r="N32" s="671"/>
      <c r="O32" s="671"/>
      <c r="P32" s="671"/>
      <c r="Q32" s="671"/>
      <c r="R32" s="671"/>
      <c r="S32" s="672"/>
      <c r="T32" s="672"/>
      <c r="U32" s="672"/>
      <c r="V32" s="672"/>
      <c r="W32" s="672"/>
      <c r="X32" s="672"/>
      <c r="Y32" s="673"/>
      <c r="Z32" s="674"/>
      <c r="AA32" s="674"/>
      <c r="AB32" s="674"/>
      <c r="AC32" s="674"/>
      <c r="AD32" s="674"/>
      <c r="AE32" s="675"/>
      <c r="AF32" s="675"/>
      <c r="AI32" s="654"/>
    </row>
    <row r="33" spans="1:35" s="653" customFormat="1" ht="20.100000000000001" customHeight="1" thickTop="1">
      <c r="A33" s="1562" t="s">
        <v>1014</v>
      </c>
      <c r="B33" s="1563"/>
      <c r="C33" s="1563"/>
      <c r="D33" s="1563"/>
      <c r="E33" s="1563"/>
      <c r="F33" s="1563"/>
      <c r="G33" s="1563"/>
      <c r="H33" s="1563"/>
      <c r="I33" s="1563"/>
      <c r="J33" s="1563"/>
      <c r="K33" s="1564"/>
      <c r="L33" s="1565" t="s">
        <v>1015</v>
      </c>
      <c r="M33" s="1566"/>
      <c r="N33" s="1566"/>
      <c r="O33" s="1566"/>
      <c r="P33" s="1566"/>
      <c r="Q33" s="1566"/>
      <c r="R33" s="1566"/>
      <c r="S33" s="1567"/>
      <c r="T33" s="1568" t="s">
        <v>1002</v>
      </c>
      <c r="U33" s="1569"/>
      <c r="V33" s="1569"/>
      <c r="W33" s="1569"/>
      <c r="X33" s="1569"/>
      <c r="Y33" s="1570" t="s">
        <v>1016</v>
      </c>
      <c r="Z33" s="1571"/>
      <c r="AA33" s="1571"/>
      <c r="AB33" s="1571"/>
      <c r="AC33" s="1571"/>
      <c r="AD33" s="1571"/>
      <c r="AE33" s="1571"/>
      <c r="AF33" s="1572"/>
      <c r="AG33" s="655"/>
      <c r="AI33" s="654"/>
    </row>
    <row r="34" spans="1:35" s="653" customFormat="1" ht="23.25" customHeight="1" thickBot="1">
      <c r="A34" s="656" t="s">
        <v>722</v>
      </c>
      <c r="B34" s="1586">
        <f>G29</f>
        <v>0</v>
      </c>
      <c r="C34" s="1586"/>
      <c r="D34" s="1586"/>
      <c r="E34" s="1586"/>
      <c r="F34" s="1586"/>
      <c r="G34" s="1586"/>
      <c r="H34" s="1586"/>
      <c r="I34" s="1586"/>
      <c r="J34" s="1586"/>
      <c r="K34" s="1587"/>
      <c r="L34" s="656" t="s">
        <v>1004</v>
      </c>
      <c r="M34" s="1596"/>
      <c r="N34" s="1596"/>
      <c r="O34" s="1596"/>
      <c r="P34" s="1596"/>
      <c r="Q34" s="1596"/>
      <c r="R34" s="1596"/>
      <c r="S34" s="657" t="s">
        <v>723</v>
      </c>
      <c r="T34" s="676" t="s">
        <v>1005</v>
      </c>
      <c r="U34" s="1597">
        <f>IF(B34&gt;0,I5,0)</f>
        <v>0</v>
      </c>
      <c r="V34" s="1597"/>
      <c r="W34" s="1597"/>
      <c r="X34" s="659" t="s">
        <v>721</v>
      </c>
      <c r="Y34" s="677" t="s">
        <v>1006</v>
      </c>
      <c r="Z34" s="1591" t="str">
        <f>IF($B$34&gt;0,ROUNDDOWN(($B$34-$M$34)*$U$34/100,-2),"")</f>
        <v/>
      </c>
      <c r="AA34" s="1591"/>
      <c r="AB34" s="1591"/>
      <c r="AC34" s="1591"/>
      <c r="AD34" s="1591"/>
      <c r="AE34" s="1598" t="s">
        <v>984</v>
      </c>
      <c r="AF34" s="1599"/>
      <c r="AG34" s="655"/>
      <c r="AI34" s="654"/>
    </row>
    <row r="35" spans="1:35" s="653" customFormat="1" ht="9" customHeight="1" thickTop="1">
      <c r="A35" s="678"/>
      <c r="B35" s="678"/>
      <c r="C35" s="678"/>
      <c r="D35" s="678"/>
      <c r="E35" s="678"/>
      <c r="G35" s="678"/>
      <c r="H35" s="678"/>
      <c r="I35" s="678"/>
      <c r="M35" s="678"/>
      <c r="N35" s="678"/>
      <c r="P35" s="678"/>
      <c r="Q35" s="678"/>
      <c r="R35" s="679"/>
      <c r="S35" s="678"/>
      <c r="X35" s="635"/>
      <c r="Y35" s="635"/>
      <c r="Z35" s="680"/>
      <c r="AA35" s="680"/>
      <c r="AB35" s="680"/>
      <c r="AC35" s="680"/>
      <c r="AD35" s="680"/>
      <c r="AE35" s="681"/>
      <c r="AF35" s="681"/>
      <c r="AI35" s="654"/>
    </row>
    <row r="36" spans="1:35" s="653" customFormat="1" ht="20.100000000000001" customHeight="1">
      <c r="A36" s="682" t="s">
        <v>1017</v>
      </c>
      <c r="B36" s="635"/>
      <c r="C36" s="635"/>
      <c r="D36" s="635"/>
      <c r="E36" s="635"/>
      <c r="F36" s="635"/>
      <c r="G36" s="635"/>
      <c r="H36" s="635"/>
      <c r="I36" s="635"/>
      <c r="J36" s="635"/>
      <c r="K36" s="635"/>
      <c r="L36" s="636"/>
      <c r="M36" s="635"/>
      <c r="N36" s="635"/>
      <c r="O36" s="635"/>
      <c r="P36" s="635"/>
      <c r="Q36" s="635"/>
      <c r="R36" s="635"/>
      <c r="S36" s="635"/>
      <c r="T36" s="635"/>
      <c r="U36" s="635"/>
      <c r="V36" s="635"/>
      <c r="W36" s="635"/>
      <c r="X36" s="635"/>
      <c r="Y36" s="635"/>
      <c r="Z36" s="635"/>
      <c r="AA36" s="635"/>
      <c r="AB36" s="635"/>
      <c r="AC36" s="635"/>
      <c r="AD36" s="635"/>
      <c r="AE36" s="635"/>
      <c r="AF36" s="635"/>
      <c r="AI36" s="654"/>
    </row>
    <row r="37" spans="1:35" s="653" customFormat="1" ht="31.5" customHeight="1">
      <c r="A37" s="1600" t="s">
        <v>1018</v>
      </c>
      <c r="B37" s="1600"/>
      <c r="C37" s="1600"/>
      <c r="D37" s="1600"/>
      <c r="E37" s="1600"/>
      <c r="F37" s="1600"/>
      <c r="G37" s="1600"/>
      <c r="H37" s="1600"/>
      <c r="I37" s="1600"/>
      <c r="J37" s="1600"/>
      <c r="K37" s="1600"/>
      <c r="L37" s="1600"/>
      <c r="M37" s="1600"/>
      <c r="N37" s="1600"/>
      <c r="O37" s="1600"/>
      <c r="P37" s="1600"/>
      <c r="Q37" s="1600"/>
      <c r="R37" s="1600"/>
      <c r="S37" s="1600"/>
      <c r="T37" s="1600"/>
      <c r="U37" s="1600"/>
      <c r="V37" s="1600"/>
      <c r="W37" s="1600"/>
      <c r="X37" s="1600"/>
      <c r="Y37" s="1600"/>
      <c r="Z37" s="1600"/>
      <c r="AA37" s="1600"/>
      <c r="AB37" s="1600"/>
      <c r="AC37" s="1600"/>
      <c r="AD37" s="1600"/>
      <c r="AE37" s="1600"/>
      <c r="AF37" s="1600"/>
      <c r="AI37" s="654"/>
    </row>
    <row r="38" spans="1:35" s="653" customFormat="1" ht="18" customHeight="1">
      <c r="A38" s="1623" t="s">
        <v>1019</v>
      </c>
      <c r="B38" s="1624"/>
      <c r="C38" s="1624"/>
      <c r="D38" s="1624"/>
      <c r="E38" s="1624"/>
      <c r="F38" s="1624"/>
      <c r="G38" s="1624"/>
      <c r="H38" s="1625"/>
      <c r="I38" s="1629" t="s">
        <v>1020</v>
      </c>
      <c r="J38" s="1630"/>
      <c r="K38" s="1630"/>
      <c r="L38" s="1631"/>
      <c r="M38" s="1632" t="s">
        <v>1021</v>
      </c>
      <c r="N38" s="1633"/>
      <c r="O38" s="1633"/>
      <c r="P38" s="1634"/>
      <c r="Q38" s="1661" t="s">
        <v>1022</v>
      </c>
      <c r="R38" s="1662"/>
      <c r="S38" s="1662"/>
      <c r="T38" s="1662"/>
      <c r="U38" s="1662"/>
      <c r="V38" s="1663"/>
      <c r="W38" s="1632" t="s">
        <v>1023</v>
      </c>
      <c r="X38" s="1633"/>
      <c r="Y38" s="1633"/>
      <c r="Z38" s="1634"/>
      <c r="AA38" s="1664" t="s">
        <v>1024</v>
      </c>
      <c r="AB38" s="1665"/>
      <c r="AC38" s="1655" t="s">
        <v>1025</v>
      </c>
      <c r="AD38" s="1656"/>
      <c r="AE38" s="1656"/>
      <c r="AF38" s="1657"/>
    </row>
    <row r="39" spans="1:35" ht="18" customHeight="1">
      <c r="A39" s="1626"/>
      <c r="B39" s="1627"/>
      <c r="C39" s="1627"/>
      <c r="D39" s="1627"/>
      <c r="E39" s="1627"/>
      <c r="F39" s="1627"/>
      <c r="G39" s="1627"/>
      <c r="H39" s="1628"/>
      <c r="I39" s="1635" t="s">
        <v>1026</v>
      </c>
      <c r="J39" s="1636"/>
      <c r="K39" s="1636"/>
      <c r="L39" s="1637"/>
      <c r="M39" s="1635"/>
      <c r="N39" s="1636"/>
      <c r="O39" s="1636"/>
      <c r="P39" s="1637"/>
      <c r="Q39" s="1635" t="s">
        <v>1027</v>
      </c>
      <c r="R39" s="1636"/>
      <c r="S39" s="1636"/>
      <c r="T39" s="1636"/>
      <c r="U39" s="1636"/>
      <c r="V39" s="1637"/>
      <c r="W39" s="1635"/>
      <c r="X39" s="1636"/>
      <c r="Y39" s="1636"/>
      <c r="Z39" s="1637"/>
      <c r="AA39" s="1666"/>
      <c r="AB39" s="1667"/>
      <c r="AC39" s="1658" t="s">
        <v>1028</v>
      </c>
      <c r="AD39" s="1659"/>
      <c r="AE39" s="1659"/>
      <c r="AF39" s="1660"/>
    </row>
    <row r="40" spans="1:35" ht="18" customHeight="1">
      <c r="A40" s="1606"/>
      <c r="B40" s="1607"/>
      <c r="C40" s="1607"/>
      <c r="D40" s="1607"/>
      <c r="E40" s="1607"/>
      <c r="F40" s="1607"/>
      <c r="G40" s="1607"/>
      <c r="H40" s="1608"/>
      <c r="I40" s="1609"/>
      <c r="J40" s="1610"/>
      <c r="K40" s="1610"/>
      <c r="L40" s="1611"/>
      <c r="M40" s="1615" t="s">
        <v>1029</v>
      </c>
      <c r="N40" s="1617" t="s">
        <v>97</v>
      </c>
      <c r="O40" s="1619"/>
      <c r="P40" s="1621" t="s">
        <v>1030</v>
      </c>
      <c r="Q40" s="1638" t="s">
        <v>1031</v>
      </c>
      <c r="R40" s="1639"/>
      <c r="S40" s="683" t="s">
        <v>1032</v>
      </c>
      <c r="T40" s="1639"/>
      <c r="U40" s="1639"/>
      <c r="V40" s="684" t="s">
        <v>1033</v>
      </c>
      <c r="W40" s="1640"/>
      <c r="X40" s="1641"/>
      <c r="Y40" s="1641"/>
      <c r="Z40" s="685" t="s">
        <v>495</v>
      </c>
      <c r="AA40" s="1642"/>
      <c r="AB40" s="1643"/>
      <c r="AC40" s="1646"/>
      <c r="AD40" s="1647"/>
      <c r="AE40" s="1647"/>
      <c r="AF40" s="1648"/>
    </row>
    <row r="41" spans="1:35" ht="18" customHeight="1">
      <c r="A41" s="1606"/>
      <c r="B41" s="1607"/>
      <c r="C41" s="1607"/>
      <c r="D41" s="1607"/>
      <c r="E41" s="1607"/>
      <c r="F41" s="1607"/>
      <c r="G41" s="1607"/>
      <c r="H41" s="1608"/>
      <c r="I41" s="1612"/>
      <c r="J41" s="1613"/>
      <c r="K41" s="1613"/>
      <c r="L41" s="1614"/>
      <c r="M41" s="1616"/>
      <c r="N41" s="1618"/>
      <c r="O41" s="1620"/>
      <c r="P41" s="1622"/>
      <c r="Q41" s="686" t="s">
        <v>361</v>
      </c>
      <c r="R41" s="687"/>
      <c r="S41" s="688" t="s">
        <v>97</v>
      </c>
      <c r="T41" s="687"/>
      <c r="U41" s="689"/>
      <c r="V41" s="690" t="s">
        <v>1034</v>
      </c>
      <c r="W41" s="1649"/>
      <c r="X41" s="1650"/>
      <c r="Y41" s="1650"/>
      <c r="Z41" s="1651"/>
      <c r="AA41" s="1644"/>
      <c r="AB41" s="1645"/>
      <c r="AC41" s="1652"/>
      <c r="AD41" s="1653"/>
      <c r="AE41" s="1653"/>
      <c r="AF41" s="1654"/>
    </row>
    <row r="42" spans="1:35" ht="9.75" customHeight="1">
      <c r="A42" s="1675"/>
      <c r="B42" s="1675"/>
      <c r="C42" s="1675"/>
      <c r="D42" s="1675"/>
      <c r="E42" s="1675"/>
      <c r="F42" s="1675"/>
      <c r="G42" s="1675"/>
      <c r="H42" s="1675"/>
      <c r="I42" s="1675"/>
      <c r="J42" s="1675"/>
      <c r="K42" s="1675"/>
      <c r="L42" s="1675"/>
      <c r="M42" s="1675"/>
      <c r="N42" s="1675"/>
      <c r="O42" s="1675"/>
      <c r="P42" s="1675"/>
      <c r="Q42" s="1675"/>
      <c r="R42" s="1675"/>
      <c r="S42" s="1675"/>
      <c r="T42" s="1675"/>
      <c r="U42" s="1675"/>
      <c r="V42" s="1675"/>
      <c r="W42" s="1675"/>
      <c r="X42" s="1675"/>
      <c r="Y42" s="1675"/>
      <c r="Z42" s="1675"/>
      <c r="AA42" s="1675"/>
      <c r="AB42" s="1675"/>
      <c r="AC42" s="1675"/>
      <c r="AD42" s="1675"/>
      <c r="AE42" s="1675"/>
      <c r="AF42" s="1675"/>
    </row>
    <row r="43" spans="1:35" ht="21.95" customHeight="1">
      <c r="A43" s="1676" t="s">
        <v>1035</v>
      </c>
      <c r="B43" s="1677"/>
      <c r="C43" s="1677"/>
      <c r="D43" s="1677"/>
      <c r="E43" s="1677"/>
      <c r="F43" s="1677"/>
      <c r="G43" s="1677"/>
      <c r="H43" s="1677"/>
      <c r="I43" s="1678"/>
      <c r="J43" s="1677" t="s">
        <v>1036</v>
      </c>
      <c r="K43" s="1677"/>
      <c r="L43" s="1677"/>
      <c r="M43" s="1677"/>
      <c r="N43" s="1677"/>
      <c r="O43" s="1677"/>
      <c r="P43" s="1678"/>
      <c r="Q43" s="1676" t="s">
        <v>1037</v>
      </c>
      <c r="R43" s="1677"/>
      <c r="S43" s="1677"/>
      <c r="T43" s="1677"/>
      <c r="U43" s="1677"/>
      <c r="V43" s="1677"/>
      <c r="W43" s="1677"/>
      <c r="X43" s="1678"/>
      <c r="Y43" s="1676" t="s">
        <v>1038</v>
      </c>
      <c r="Z43" s="1677"/>
      <c r="AA43" s="1677"/>
      <c r="AB43" s="1677"/>
      <c r="AC43" s="1677"/>
      <c r="AD43" s="1677"/>
      <c r="AE43" s="1677"/>
      <c r="AF43" s="1678"/>
    </row>
    <row r="44" spans="1:35" ht="21.95" customHeight="1">
      <c r="A44" s="1679"/>
      <c r="B44" s="1680"/>
      <c r="C44" s="1680"/>
      <c r="D44" s="1680"/>
      <c r="E44" s="1680"/>
      <c r="F44" s="1680"/>
      <c r="G44" s="1680"/>
      <c r="H44" s="1680"/>
      <c r="I44" s="1681"/>
      <c r="J44" s="1680"/>
      <c r="K44" s="1680"/>
      <c r="L44" s="1680"/>
      <c r="M44" s="1680"/>
      <c r="N44" s="1680"/>
      <c r="O44" s="1680"/>
      <c r="P44" s="1681"/>
      <c r="Q44" s="1682"/>
      <c r="R44" s="1669"/>
      <c r="S44" s="1668" t="s">
        <v>1039</v>
      </c>
      <c r="T44" s="1669"/>
      <c r="U44" s="1669"/>
      <c r="V44" s="1668" t="s">
        <v>1040</v>
      </c>
      <c r="W44" s="1669"/>
      <c r="X44" s="1670"/>
      <c r="Y44" s="1669"/>
      <c r="Z44" s="1669"/>
      <c r="AA44" s="1668" t="s">
        <v>1039</v>
      </c>
      <c r="AB44" s="1673"/>
      <c r="AC44" s="1673"/>
      <c r="AD44" s="1668" t="s">
        <v>518</v>
      </c>
      <c r="AE44" s="1669"/>
      <c r="AF44" s="1670"/>
    </row>
    <row r="45" spans="1:35" ht="21.95" customHeight="1">
      <c r="A45" s="691" t="s">
        <v>1039</v>
      </c>
      <c r="B45" s="692"/>
      <c r="C45" s="692"/>
      <c r="D45" s="692"/>
      <c r="E45" s="692"/>
      <c r="F45" s="692"/>
      <c r="G45" s="693"/>
      <c r="H45" s="1684" t="s">
        <v>1041</v>
      </c>
      <c r="I45" s="1685"/>
      <c r="J45" s="1686"/>
      <c r="K45" s="1686"/>
      <c r="L45" s="1686"/>
      <c r="M45" s="1686"/>
      <c r="N45" s="1686"/>
      <c r="O45" s="1686"/>
      <c r="P45" s="694" t="s">
        <v>1042</v>
      </c>
      <c r="Q45" s="1683"/>
      <c r="R45" s="1671"/>
      <c r="S45" s="1636"/>
      <c r="T45" s="1671"/>
      <c r="U45" s="1671"/>
      <c r="V45" s="1636"/>
      <c r="W45" s="1671"/>
      <c r="X45" s="1672"/>
      <c r="Y45" s="1671"/>
      <c r="Z45" s="1671"/>
      <c r="AA45" s="1636"/>
      <c r="AB45" s="1674"/>
      <c r="AC45" s="1674"/>
      <c r="AD45" s="1636"/>
      <c r="AE45" s="1671"/>
      <c r="AF45" s="1672"/>
    </row>
    <row r="46" spans="1:35" ht="22.5">
      <c r="A46" s="1439"/>
      <c r="B46" s="1439"/>
      <c r="C46" s="1439"/>
      <c r="D46" s="1439"/>
      <c r="E46" s="1439"/>
      <c r="F46" s="1439"/>
      <c r="G46" s="1439"/>
      <c r="H46" s="1439"/>
      <c r="I46" s="1439"/>
      <c r="J46" s="1439"/>
      <c r="K46" s="1439"/>
      <c r="L46" s="1439"/>
      <c r="M46" s="1439"/>
      <c r="N46" s="1439"/>
      <c r="O46" s="1439"/>
      <c r="P46" s="1439"/>
      <c r="Q46" s="1439"/>
      <c r="R46" s="1439"/>
      <c r="S46" s="1439"/>
      <c r="T46" s="1439"/>
      <c r="U46" s="1439"/>
      <c r="V46" s="1439"/>
      <c r="W46" s="1439"/>
      <c r="X46" s="1439"/>
      <c r="Y46" s="1439"/>
      <c r="Z46" s="1439"/>
      <c r="AA46" s="1439"/>
      <c r="AB46" s="1439"/>
      <c r="AC46" s="1439"/>
      <c r="AD46" s="1439"/>
      <c r="AE46" s="1439"/>
      <c r="AF46" s="1439"/>
    </row>
    <row r="101" spans="1:1">
      <c r="A101" s="617" t="s">
        <v>1043</v>
      </c>
    </row>
    <row r="102" spans="1:1">
      <c r="A102" s="617" t="s">
        <v>973</v>
      </c>
    </row>
    <row r="103" spans="1:1">
      <c r="A103" s="617" t="s">
        <v>1044</v>
      </c>
    </row>
    <row r="104" spans="1:1">
      <c r="A104" s="617" t="s">
        <v>1045</v>
      </c>
    </row>
    <row r="105" spans="1:1">
      <c r="A105" s="617" t="s">
        <v>1046</v>
      </c>
    </row>
    <row r="106" spans="1:1">
      <c r="A106" s="617" t="s">
        <v>1047</v>
      </c>
    </row>
    <row r="108" spans="1:1">
      <c r="A108" s="617" t="s">
        <v>1048</v>
      </c>
    </row>
    <row r="109" spans="1:1">
      <c r="A109" s="617" t="s">
        <v>42</v>
      </c>
    </row>
    <row r="110" spans="1:1">
      <c r="A110" s="617" t="s">
        <v>764</v>
      </c>
    </row>
    <row r="111" spans="1:1">
      <c r="A111" s="617" t="s">
        <v>1049</v>
      </c>
    </row>
    <row r="112" spans="1:1">
      <c r="A112" s="617" t="s">
        <v>1050</v>
      </c>
    </row>
    <row r="113" spans="1:1">
      <c r="A113" s="617" t="s">
        <v>1051</v>
      </c>
    </row>
    <row r="114" spans="1:1">
      <c r="A114" s="617" t="s">
        <v>1052</v>
      </c>
    </row>
    <row r="115" spans="1:1">
      <c r="A115" s="617" t="s">
        <v>1053</v>
      </c>
    </row>
    <row r="116" spans="1:1">
      <c r="A116" s="617" t="s">
        <v>1054</v>
      </c>
    </row>
    <row r="117" spans="1:1">
      <c r="A117" s="617" t="s">
        <v>1055</v>
      </c>
    </row>
    <row r="118" spans="1:1">
      <c r="A118" s="617" t="s">
        <v>1056</v>
      </c>
    </row>
    <row r="119" spans="1:1">
      <c r="A119" s="617" t="s">
        <v>1057</v>
      </c>
    </row>
    <row r="120" spans="1:1">
      <c r="A120" s="617" t="s">
        <v>1058</v>
      </c>
    </row>
    <row r="121" spans="1:1">
      <c r="A121" s="617" t="s">
        <v>1059</v>
      </c>
    </row>
    <row r="122" spans="1:1">
      <c r="A122" s="617" t="s">
        <v>1060</v>
      </c>
    </row>
    <row r="123" spans="1:1">
      <c r="A123" s="617" t="s">
        <v>1061</v>
      </c>
    </row>
    <row r="124" spans="1:1">
      <c r="A124" s="617" t="s">
        <v>1062</v>
      </c>
    </row>
    <row r="125" spans="1:1">
      <c r="A125" s="617" t="s">
        <v>1063</v>
      </c>
    </row>
    <row r="126" spans="1:1">
      <c r="A126" s="617" t="s">
        <v>1064</v>
      </c>
    </row>
    <row r="127" spans="1:1">
      <c r="A127" s="617" t="s">
        <v>1065</v>
      </c>
    </row>
    <row r="128" spans="1:1">
      <c r="A128" s="617" t="s">
        <v>1066</v>
      </c>
    </row>
    <row r="129" spans="1:1">
      <c r="A129" s="617" t="s">
        <v>1067</v>
      </c>
    </row>
    <row r="130" spans="1:1">
      <c r="A130" s="617" t="s">
        <v>1068</v>
      </c>
    </row>
    <row r="131" spans="1:1">
      <c r="A131" s="617" t="s">
        <v>1069</v>
      </c>
    </row>
    <row r="132" spans="1:1">
      <c r="A132" s="617" t="s">
        <v>1070</v>
      </c>
    </row>
    <row r="133" spans="1:1">
      <c r="A133" s="617" t="s">
        <v>1071</v>
      </c>
    </row>
    <row r="134" spans="1:1">
      <c r="A134" s="617" t="s">
        <v>1072</v>
      </c>
    </row>
    <row r="135" spans="1:1">
      <c r="A135" s="617" t="s">
        <v>1073</v>
      </c>
    </row>
    <row r="136" spans="1:1">
      <c r="A136" s="617" t="s">
        <v>1074</v>
      </c>
    </row>
  </sheetData>
  <mergeCells count="168">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0:H41"/>
    <mergeCell ref="I40:L41"/>
    <mergeCell ref="M40:M41"/>
    <mergeCell ref="N40:N41"/>
    <mergeCell ref="O40:O41"/>
    <mergeCell ref="P40:P41"/>
    <mergeCell ref="A38:H39"/>
    <mergeCell ref="I38:L38"/>
    <mergeCell ref="M38:P39"/>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B17:AE18"/>
    <mergeCell ref="AF17:AF18"/>
    <mergeCell ref="B18:M18"/>
    <mergeCell ref="N18:Q18"/>
    <mergeCell ref="B19:M19"/>
    <mergeCell ref="N19:Q19"/>
    <mergeCell ref="B16:M16"/>
    <mergeCell ref="N16:Q16"/>
    <mergeCell ref="A17:A18"/>
    <mergeCell ref="B17:M17"/>
    <mergeCell ref="N17:Q17"/>
    <mergeCell ref="T17:AA18"/>
    <mergeCell ref="AI11:AI12"/>
    <mergeCell ref="C12:G12"/>
    <mergeCell ref="B13:H13"/>
    <mergeCell ref="I13:L13"/>
    <mergeCell ref="M13:P13"/>
    <mergeCell ref="Q13:T13"/>
    <mergeCell ref="U13:W13"/>
    <mergeCell ref="X13:Z13"/>
    <mergeCell ref="AA13:AC13"/>
    <mergeCell ref="AD13:AF13"/>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s>
  <phoneticPr fontId="2"/>
  <dataValidations count="10">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formula1>$A$112:$A$134</formula1>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formula1>$A$109:$A$110</formula1>
    </dataValidation>
    <dataValidation type="whole" allowBlank="1" showInputMessage="1" showErrorMessage="1" sqref="M8:P8">
      <formula1>0</formula1>
      <formula2>Z34</formula2>
    </dataValidation>
    <dataValidation type="whole" allowBlank="1" showInputMessage="1" showErrorMessage="1" sqref="M6:P7">
      <formula1>0</formula1>
      <formula2>Z25</formula2>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formula1>$A$113:$A$114</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formula1>$A$116:$A$138</formula1>
    </dataValidation>
    <dataValidation type="list" allowBlank="1" showInputMessage="1" showErrorMessage="1" sqref="AC40:AF40">
      <formula1>$A$134:$A$136</formula1>
    </dataValidation>
    <dataValidation type="list" allowBlank="1" showInputMessage="1" showErrorMessage="1" sqref="W41:Z41">
      <formula1>$A$111:$A$133</formula1>
    </dataValidation>
    <dataValidation type="list" allowBlank="1" showInputMessage="1" showErrorMessage="1" sqref="AA40:AB41">
      <formula1>$A$108:$A$110</formula1>
    </dataValidation>
    <dataValidation type="list" allowBlank="1" showInputMessage="1" showErrorMessage="1" error="機構ホームページにて金利表をご確認の上、プルダウンの項目からご選択ください。" sqref="Y5:AF5">
      <formula1>$A$101:$A$106</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verticalDpi="240" r:id="rId1"/>
  <headerFooter>
    <oddHeader>&amp;R&amp;14書類番号：1-2</oddHeader>
    <oddFooter>&amp;C&amp;"ＭＳ ゴシック,標準"&amp;14借入申込書 1/2</oddFooter>
  </headerFooter>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K50"/>
  <sheetViews>
    <sheetView showGridLines="0" view="pageBreakPreview" zoomScale="98" zoomScaleNormal="100" zoomScaleSheetLayoutView="98" workbookViewId="0">
      <selection activeCell="B1" sqref="B1"/>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705" t="s">
        <v>759</v>
      </c>
      <c r="C2" s="1705"/>
      <c r="D2" s="1705"/>
      <c r="E2" s="1705"/>
      <c r="F2" s="1705"/>
      <c r="G2" s="1705"/>
      <c r="H2" s="1705"/>
      <c r="I2" s="1705"/>
      <c r="J2" s="1705"/>
      <c r="K2" s="1705"/>
    </row>
    <row r="3" spans="2:11" ht="17.25" customHeight="1"/>
    <row r="4" spans="2:11" ht="17.25" customHeight="1">
      <c r="G4" t="s">
        <v>99</v>
      </c>
    </row>
    <row r="5" spans="2:11" ht="17.25" customHeight="1">
      <c r="G5" t="s">
        <v>100</v>
      </c>
    </row>
    <row r="6" spans="2:11" ht="17.25" customHeight="1">
      <c r="G6" t="s">
        <v>101</v>
      </c>
      <c r="K6" s="613"/>
    </row>
    <row r="7" spans="2:11" ht="17.25" customHeight="1"/>
    <row r="8" spans="2:11" ht="17.25" customHeight="1">
      <c r="B8" s="40" t="s">
        <v>857</v>
      </c>
    </row>
    <row r="9" spans="2:11" ht="17.25" customHeight="1">
      <c r="B9" s="40" t="s">
        <v>858</v>
      </c>
    </row>
    <row r="10" spans="2:11" ht="17.25" customHeight="1">
      <c r="B10" s="40" t="s">
        <v>859</v>
      </c>
    </row>
    <row r="11" spans="2:11" ht="17.25" customHeight="1">
      <c r="B11" s="40" t="s">
        <v>693</v>
      </c>
    </row>
    <row r="12" spans="2:11" ht="17.25" customHeight="1">
      <c r="B12" s="1711" t="s">
        <v>443</v>
      </c>
      <c r="C12" s="1711"/>
      <c r="D12" s="1711"/>
      <c r="E12" s="1711"/>
      <c r="F12" s="1711"/>
      <c r="G12" s="1711"/>
      <c r="H12" s="1711"/>
      <c r="I12" s="1711"/>
      <c r="J12" s="1711"/>
      <c r="K12" s="1711"/>
    </row>
    <row r="13" spans="2:11" ht="17.25" customHeight="1">
      <c r="B13" s="41"/>
      <c r="C13" s="41"/>
      <c r="D13" s="41"/>
      <c r="E13" s="41"/>
      <c r="F13" s="41"/>
      <c r="G13" s="41"/>
      <c r="H13" s="41"/>
      <c r="I13" s="41"/>
      <c r="J13" s="41"/>
      <c r="K13" s="41"/>
    </row>
    <row r="14" spans="2:11" ht="17.25" customHeight="1" thickBot="1">
      <c r="B14">
        <v>1</v>
      </c>
      <c r="C14" s="3" t="s">
        <v>444</v>
      </c>
      <c r="D14" s="3"/>
      <c r="E14" s="1698"/>
      <c r="F14" s="1698"/>
      <c r="G14" s="1698"/>
      <c r="H14" s="1698"/>
      <c r="I14" s="1698"/>
      <c r="J14" s="1698"/>
      <c r="K14" s="3"/>
    </row>
    <row r="15" spans="2:11" ht="17.25" customHeight="1">
      <c r="C15" s="3"/>
      <c r="D15" s="3"/>
      <c r="E15" s="41"/>
      <c r="F15" s="41"/>
      <c r="G15" s="41"/>
      <c r="H15" s="41"/>
      <c r="I15" s="41"/>
      <c r="J15" s="41"/>
      <c r="K15" s="3"/>
    </row>
    <row r="16" spans="2:11" ht="17.25" customHeight="1" thickBot="1">
      <c r="B16">
        <v>2</v>
      </c>
      <c r="C16" s="3" t="s">
        <v>445</v>
      </c>
      <c r="D16" s="3"/>
      <c r="E16" s="1698"/>
      <c r="F16" s="1698"/>
      <c r="G16" s="1698"/>
      <c r="H16" s="1698"/>
      <c r="I16" s="1698"/>
      <c r="J16" s="1698"/>
      <c r="K16" s="3"/>
    </row>
    <row r="17" spans="2:11" ht="17.25" customHeight="1">
      <c r="C17" s="3"/>
      <c r="D17" s="3"/>
      <c r="E17" s="3"/>
      <c r="F17" s="3"/>
      <c r="G17" s="3"/>
      <c r="H17" s="3"/>
      <c r="I17" s="3"/>
      <c r="J17" s="3"/>
      <c r="K17" s="3"/>
    </row>
    <row r="18" spans="2:11" ht="17.25" customHeight="1" thickBot="1">
      <c r="B18">
        <v>3</v>
      </c>
      <c r="C18" s="3" t="s">
        <v>446</v>
      </c>
      <c r="D18" s="3"/>
      <c r="E18" s="1698"/>
      <c r="F18" s="1698"/>
      <c r="G18" s="1698"/>
      <c r="H18" s="1698"/>
      <c r="I18" s="1698"/>
      <c r="J18" s="1698"/>
      <c r="K18" s="3"/>
    </row>
    <row r="19" spans="2:11" ht="17.25" customHeight="1">
      <c r="C19" s="3"/>
      <c r="D19" s="3"/>
      <c r="E19" s="3"/>
      <c r="F19" s="3"/>
      <c r="G19" s="3"/>
      <c r="H19" s="3"/>
      <c r="I19" s="3"/>
      <c r="J19" s="3"/>
      <c r="K19" s="3"/>
    </row>
    <row r="20" spans="2:11" ht="17.25" customHeight="1">
      <c r="B20">
        <v>4</v>
      </c>
      <c r="C20" t="s">
        <v>447</v>
      </c>
    </row>
    <row r="21" spans="2:11" ht="17.25" customHeight="1"/>
    <row r="22" spans="2:11" ht="17.25" customHeight="1" thickBot="1">
      <c r="B22" s="1"/>
      <c r="C22" s="37"/>
      <c r="D22" s="37"/>
      <c r="E22" s="37"/>
      <c r="F22" s="37"/>
      <c r="G22" s="37"/>
      <c r="H22" s="37"/>
      <c r="I22" s="37"/>
      <c r="J22" s="37"/>
      <c r="K22" s="38"/>
    </row>
    <row r="23" spans="2:11" ht="17.25" customHeight="1">
      <c r="B23" s="2"/>
      <c r="C23" s="42" t="s">
        <v>694</v>
      </c>
      <c r="D23" s="43"/>
      <c r="E23" s="378" t="s">
        <v>695</v>
      </c>
      <c r="F23" s="7"/>
      <c r="G23" s="42" t="s">
        <v>696</v>
      </c>
      <c r="H23" s="43"/>
      <c r="I23" s="43"/>
      <c r="J23" s="378" t="s">
        <v>697</v>
      </c>
      <c r="K23" s="4"/>
    </row>
    <row r="24" spans="2:11" ht="17.25" customHeight="1">
      <c r="B24" s="2"/>
      <c r="C24" s="45" t="s">
        <v>165</v>
      </c>
      <c r="D24" s="8"/>
      <c r="E24" s="46"/>
      <c r="F24" s="47"/>
      <c r="G24" s="332" t="s">
        <v>600</v>
      </c>
      <c r="H24" s="9"/>
      <c r="I24" s="10"/>
      <c r="J24" s="48"/>
      <c r="K24" s="4"/>
    </row>
    <row r="25" spans="2:11" ht="17.25" customHeight="1">
      <c r="B25" s="2"/>
      <c r="C25" s="379" t="s">
        <v>691</v>
      </c>
      <c r="D25" s="10"/>
      <c r="E25" s="49"/>
      <c r="F25" s="50"/>
      <c r="G25" s="2091" t="s">
        <v>1317</v>
      </c>
      <c r="H25" s="9"/>
      <c r="I25" s="10"/>
      <c r="J25" s="49"/>
      <c r="K25" s="4"/>
    </row>
    <row r="26" spans="2:11" ht="17.25" customHeight="1">
      <c r="B26" s="2"/>
      <c r="C26" s="51" t="s">
        <v>166</v>
      </c>
      <c r="D26" s="52"/>
      <c r="E26" s="53"/>
      <c r="F26" s="50"/>
      <c r="G26" s="1708" t="s">
        <v>449</v>
      </c>
      <c r="H26" s="13" t="s">
        <v>168</v>
      </c>
      <c r="I26" s="14"/>
      <c r="J26" s="53"/>
      <c r="K26" s="4"/>
    </row>
    <row r="27" spans="2:11" ht="17.25" customHeight="1">
      <c r="B27" s="2"/>
      <c r="C27" s="51" t="s">
        <v>169</v>
      </c>
      <c r="D27" s="14"/>
      <c r="E27" s="53"/>
      <c r="F27" s="50"/>
      <c r="G27" s="1709"/>
      <c r="H27" s="1706" t="s">
        <v>170</v>
      </c>
      <c r="I27" s="54" t="s">
        <v>434</v>
      </c>
      <c r="J27" s="55"/>
      <c r="K27" s="4"/>
    </row>
    <row r="28" spans="2:11" ht="17.25" customHeight="1">
      <c r="B28" s="2"/>
      <c r="C28" s="51" t="s">
        <v>172</v>
      </c>
      <c r="D28" s="14"/>
      <c r="E28" s="53"/>
      <c r="F28" s="50"/>
      <c r="G28" s="1709"/>
      <c r="H28" s="1707"/>
      <c r="I28" s="12" t="s">
        <v>435</v>
      </c>
      <c r="J28" s="56"/>
      <c r="K28" s="4"/>
    </row>
    <row r="29" spans="2:11" ht="17.25" customHeight="1">
      <c r="B29" s="2"/>
      <c r="C29" s="51" t="s">
        <v>174</v>
      </c>
      <c r="D29" s="14"/>
      <c r="E29" s="53"/>
      <c r="F29" s="50"/>
      <c r="G29" s="1709"/>
      <c r="H29" s="13" t="s">
        <v>160</v>
      </c>
      <c r="I29" s="57"/>
      <c r="J29" s="58"/>
      <c r="K29" s="4"/>
    </row>
    <row r="30" spans="2:11" ht="17.25" customHeight="1">
      <c r="B30" s="2"/>
      <c r="C30" s="51" t="s">
        <v>429</v>
      </c>
      <c r="D30" s="14"/>
      <c r="E30" s="53"/>
      <c r="F30" s="50"/>
      <c r="G30" s="1709"/>
      <c r="H30" s="59" t="s">
        <v>175</v>
      </c>
      <c r="I30" s="57"/>
      <c r="J30" s="58"/>
      <c r="K30" s="4"/>
    </row>
    <row r="31" spans="2:11">
      <c r="B31" s="2"/>
      <c r="C31" s="50"/>
      <c r="D31" s="11"/>
      <c r="E31" s="48"/>
      <c r="F31" s="50"/>
      <c r="G31" s="1710"/>
      <c r="H31" s="59"/>
      <c r="I31" s="57"/>
      <c r="J31" s="58"/>
      <c r="K31" s="4"/>
    </row>
    <row r="32" spans="2:11" ht="14.25" thickBot="1">
      <c r="B32" s="2"/>
      <c r="C32" s="1696" t="s">
        <v>178</v>
      </c>
      <c r="D32" s="1697"/>
      <c r="E32" s="60"/>
      <c r="F32" s="7"/>
      <c r="G32" s="1696" t="s">
        <v>450</v>
      </c>
      <c r="H32" s="1702"/>
      <c r="I32" s="1697"/>
      <c r="J32" s="61"/>
      <c r="K32" s="4"/>
    </row>
    <row r="33" spans="2:11" ht="14.25" thickBot="1">
      <c r="B33" s="2"/>
      <c r="C33" s="3"/>
      <c r="D33" s="3"/>
      <c r="E33" s="3"/>
      <c r="F33" s="3"/>
      <c r="G33" s="3"/>
      <c r="H33" s="3"/>
      <c r="I33" s="3"/>
      <c r="J33" s="3"/>
      <c r="K33" s="4"/>
    </row>
    <row r="34" spans="2:11">
      <c r="B34" s="2"/>
      <c r="C34" s="62" t="s">
        <v>451</v>
      </c>
      <c r="D34" s="63"/>
      <c r="E34" s="64"/>
      <c r="F34" s="65"/>
      <c r="G34" s="63" t="s">
        <v>698</v>
      </c>
      <c r="H34" s="63"/>
      <c r="I34" s="63"/>
      <c r="J34" s="380" t="s">
        <v>697</v>
      </c>
      <c r="K34" s="4"/>
    </row>
    <row r="35" spans="2:11">
      <c r="B35" s="2"/>
      <c r="C35" s="66"/>
      <c r="D35" s="67"/>
      <c r="E35" s="68"/>
      <c r="F35" s="65"/>
      <c r="G35" s="1700"/>
      <c r="H35" s="1700"/>
      <c r="I35" s="1701"/>
      <c r="J35" s="69"/>
      <c r="K35" s="4"/>
    </row>
    <row r="36" spans="2:11">
      <c r="B36" s="2"/>
      <c r="C36" s="70"/>
      <c r="D36" s="71"/>
      <c r="E36" s="72"/>
      <c r="F36" s="65"/>
      <c r="G36" s="1700"/>
      <c r="H36" s="1700"/>
      <c r="I36" s="1701"/>
      <c r="J36" s="69"/>
      <c r="K36" s="4"/>
    </row>
    <row r="37" spans="2:11">
      <c r="B37" s="2"/>
      <c r="C37" s="70"/>
      <c r="D37" s="71"/>
      <c r="E37" s="72"/>
      <c r="F37" s="65"/>
      <c r="G37" s="1700"/>
      <c r="H37" s="1700"/>
      <c r="I37" s="1701"/>
      <c r="J37" s="69"/>
      <c r="K37" s="4"/>
    </row>
    <row r="38" spans="2:11">
      <c r="B38" s="2"/>
      <c r="C38" s="70"/>
      <c r="D38" s="71"/>
      <c r="E38" s="72"/>
      <c r="F38" s="65"/>
      <c r="G38" s="1703"/>
      <c r="H38" s="1703"/>
      <c r="I38" s="1704"/>
      <c r="J38" s="69"/>
      <c r="K38" s="4"/>
    </row>
    <row r="39" spans="2:11" ht="14.25" thickBot="1">
      <c r="B39" s="2"/>
      <c r="C39" s="73"/>
      <c r="D39" s="74" t="s">
        <v>453</v>
      </c>
      <c r="E39" s="75"/>
      <c r="F39" s="65"/>
      <c r="G39" s="1698" t="s">
        <v>450</v>
      </c>
      <c r="H39" s="1698"/>
      <c r="I39" s="1699"/>
      <c r="J39" s="76"/>
      <c r="K39" s="4"/>
    </row>
    <row r="40" spans="2:11">
      <c r="B40" s="2"/>
      <c r="C40" s="77"/>
      <c r="D40" s="77"/>
      <c r="E40" s="77"/>
      <c r="F40" s="3"/>
      <c r="G40" s="41"/>
      <c r="H40" s="41"/>
      <c r="I40" s="41"/>
      <c r="J40" s="41"/>
      <c r="K40" s="4"/>
    </row>
    <row r="41" spans="2:11" ht="14.25" thickBot="1">
      <c r="B41" s="2"/>
      <c r="C41" s="77" t="s">
        <v>454</v>
      </c>
      <c r="D41" s="77"/>
      <c r="E41" s="77"/>
      <c r="F41" s="3"/>
      <c r="G41" s="41"/>
      <c r="H41" s="41"/>
      <c r="I41" s="41"/>
      <c r="J41" s="41"/>
      <c r="K41" s="4"/>
    </row>
    <row r="42" spans="2:11">
      <c r="B42" s="2"/>
      <c r="C42" s="1687"/>
      <c r="D42" s="1688"/>
      <c r="E42" s="1688"/>
      <c r="F42" s="1688"/>
      <c r="G42" s="1688"/>
      <c r="H42" s="1688"/>
      <c r="I42" s="1688"/>
      <c r="J42" s="1689"/>
      <c r="K42" s="4"/>
    </row>
    <row r="43" spans="2:11">
      <c r="B43" s="2"/>
      <c r="C43" s="1690"/>
      <c r="D43" s="1691"/>
      <c r="E43" s="1691"/>
      <c r="F43" s="1691"/>
      <c r="G43" s="1691"/>
      <c r="H43" s="1691"/>
      <c r="I43" s="1691"/>
      <c r="J43" s="1692"/>
      <c r="K43" s="4"/>
    </row>
    <row r="44" spans="2:11">
      <c r="B44" s="2"/>
      <c r="C44" s="1690"/>
      <c r="D44" s="1691"/>
      <c r="E44" s="1691"/>
      <c r="F44" s="1691"/>
      <c r="G44" s="1691"/>
      <c r="H44" s="1691"/>
      <c r="I44" s="1691"/>
      <c r="J44" s="1692"/>
      <c r="K44" s="4"/>
    </row>
    <row r="45" spans="2:11">
      <c r="B45" s="2"/>
      <c r="C45" s="1690"/>
      <c r="D45" s="1691"/>
      <c r="E45" s="1691"/>
      <c r="F45" s="1691"/>
      <c r="G45" s="1691"/>
      <c r="H45" s="1691"/>
      <c r="I45" s="1691"/>
      <c r="J45" s="1692"/>
      <c r="K45" s="4"/>
    </row>
    <row r="46" spans="2:11">
      <c r="B46" s="2"/>
      <c r="C46" s="1690"/>
      <c r="D46" s="1691"/>
      <c r="E46" s="1691"/>
      <c r="F46" s="1691"/>
      <c r="G46" s="1691"/>
      <c r="H46" s="1691"/>
      <c r="I46" s="1691"/>
      <c r="J46" s="1692"/>
      <c r="K46" s="4"/>
    </row>
    <row r="47" spans="2:11">
      <c r="B47" s="2"/>
      <c r="C47" s="1690"/>
      <c r="D47" s="1691"/>
      <c r="E47" s="1691"/>
      <c r="F47" s="1691"/>
      <c r="G47" s="1691"/>
      <c r="H47" s="1691"/>
      <c r="I47" s="1691"/>
      <c r="J47" s="1692"/>
      <c r="K47" s="4"/>
    </row>
    <row r="48" spans="2:11">
      <c r="B48" s="2"/>
      <c r="C48" s="1690"/>
      <c r="D48" s="1691"/>
      <c r="E48" s="1691"/>
      <c r="F48" s="1691"/>
      <c r="G48" s="1691"/>
      <c r="H48" s="1691"/>
      <c r="I48" s="1691"/>
      <c r="J48" s="1692"/>
      <c r="K48" s="4"/>
    </row>
    <row r="49" spans="2:11" ht="14.25" thickBot="1">
      <c r="B49" s="2"/>
      <c r="C49" s="1693"/>
      <c r="D49" s="1694"/>
      <c r="E49" s="1694"/>
      <c r="F49" s="1694"/>
      <c r="G49" s="1694"/>
      <c r="H49" s="1694"/>
      <c r="I49" s="1694"/>
      <c r="J49" s="1695"/>
      <c r="K49" s="4"/>
    </row>
    <row r="50" spans="2:11">
      <c r="B50" s="5"/>
      <c r="C50" s="81"/>
      <c r="D50" s="81"/>
      <c r="E50" s="81"/>
      <c r="F50" s="81"/>
      <c r="G50" s="81"/>
      <c r="H50" s="81"/>
      <c r="I50" s="81"/>
      <c r="J50" s="81"/>
      <c r="K50" s="6"/>
    </row>
  </sheetData>
  <mergeCells count="15">
    <mergeCell ref="B2:K2"/>
    <mergeCell ref="H27:H28"/>
    <mergeCell ref="G26:G31"/>
    <mergeCell ref="B12:K12"/>
    <mergeCell ref="E14:J14"/>
    <mergeCell ref="E16:J16"/>
    <mergeCell ref="E18:J18"/>
    <mergeCell ref="C42:J49"/>
    <mergeCell ref="C32:D32"/>
    <mergeCell ref="G39:I39"/>
    <mergeCell ref="G36:I36"/>
    <mergeCell ref="G32:I32"/>
    <mergeCell ref="G35:I35"/>
    <mergeCell ref="G37:I37"/>
    <mergeCell ref="G38:I3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K50"/>
  <sheetViews>
    <sheetView showGridLines="0" view="pageBreakPreview" zoomScale="98" zoomScaleNormal="100" zoomScaleSheetLayoutView="98" workbookViewId="0">
      <selection activeCell="B2" sqref="B2:K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705" t="s">
        <v>760</v>
      </c>
      <c r="C2" s="1705"/>
      <c r="D2" s="1705"/>
      <c r="E2" s="1705"/>
      <c r="F2" s="1705"/>
      <c r="G2" s="1705"/>
      <c r="H2" s="1705"/>
      <c r="I2" s="1705"/>
      <c r="J2" s="1705"/>
      <c r="K2" s="1705"/>
    </row>
    <row r="3" spans="2:11" ht="17.25" customHeight="1"/>
    <row r="4" spans="2:11" ht="17.25" customHeight="1">
      <c r="G4" t="s">
        <v>99</v>
      </c>
    </row>
    <row r="5" spans="2:11" ht="17.25" customHeight="1">
      <c r="G5" t="s">
        <v>100</v>
      </c>
    </row>
    <row r="6" spans="2:11" ht="17.25" customHeight="1">
      <c r="G6" t="s">
        <v>101</v>
      </c>
      <c r="K6" s="613"/>
    </row>
    <row r="7" spans="2:11" ht="17.25" customHeight="1"/>
    <row r="8" spans="2:11" ht="17.25" customHeight="1">
      <c r="B8" s="40" t="s">
        <v>860</v>
      </c>
    </row>
    <row r="9" spans="2:11" ht="17.25" customHeight="1">
      <c r="B9" s="40" t="s">
        <v>699</v>
      </c>
    </row>
    <row r="10" spans="2:11" ht="17.25" customHeight="1">
      <c r="B10" s="40" t="s">
        <v>859</v>
      </c>
    </row>
    <row r="11" spans="2:11" ht="17.25" customHeight="1">
      <c r="B11" s="40" t="s">
        <v>693</v>
      </c>
    </row>
    <row r="12" spans="2:11" ht="17.25" customHeight="1">
      <c r="B12" s="1711" t="s">
        <v>443</v>
      </c>
      <c r="C12" s="1711"/>
      <c r="D12" s="1711"/>
      <c r="E12" s="1711"/>
      <c r="F12" s="1711"/>
      <c r="G12" s="1711"/>
      <c r="H12" s="1711"/>
      <c r="I12" s="1711"/>
      <c r="J12" s="1711"/>
      <c r="K12" s="1711"/>
    </row>
    <row r="13" spans="2:11" ht="17.25" customHeight="1">
      <c r="B13" s="41"/>
      <c r="C13" s="41"/>
      <c r="D13" s="41"/>
      <c r="E13" s="41"/>
      <c r="F13" s="41"/>
      <c r="G13" s="41"/>
      <c r="H13" s="41"/>
      <c r="I13" s="41"/>
      <c r="J13" s="41"/>
      <c r="K13" s="41"/>
    </row>
    <row r="14" spans="2:11" ht="17.25" customHeight="1" thickBot="1">
      <c r="B14">
        <v>1</v>
      </c>
      <c r="C14" s="3" t="s">
        <v>444</v>
      </c>
      <c r="D14" s="3"/>
      <c r="E14" s="1698"/>
      <c r="F14" s="1698"/>
      <c r="G14" s="1698"/>
      <c r="H14" s="1698"/>
      <c r="I14" s="1698"/>
      <c r="J14" s="1698"/>
      <c r="K14" s="3"/>
    </row>
    <row r="15" spans="2:11" ht="17.25" customHeight="1">
      <c r="C15" s="3"/>
      <c r="D15" s="3"/>
      <c r="E15" s="41"/>
      <c r="F15" s="41"/>
      <c r="G15" s="41"/>
      <c r="H15" s="41"/>
      <c r="I15" s="41"/>
      <c r="J15" s="41"/>
      <c r="K15" s="3"/>
    </row>
    <row r="16" spans="2:11" ht="17.25" customHeight="1" thickBot="1">
      <c r="B16">
        <v>2</v>
      </c>
      <c r="C16" s="3" t="s">
        <v>445</v>
      </c>
      <c r="D16" s="3"/>
      <c r="E16" s="1698"/>
      <c r="F16" s="1698"/>
      <c r="G16" s="1698"/>
      <c r="H16" s="1698"/>
      <c r="I16" s="1698"/>
      <c r="J16" s="1698"/>
      <c r="K16" s="3"/>
    </row>
    <row r="17" spans="2:11" ht="17.25" customHeight="1">
      <c r="C17" s="3"/>
      <c r="D17" s="3"/>
      <c r="E17" s="3"/>
      <c r="F17" s="3"/>
      <c r="G17" s="3"/>
      <c r="H17" s="3"/>
      <c r="I17" s="3"/>
      <c r="J17" s="3"/>
      <c r="K17" s="3"/>
    </row>
    <row r="18" spans="2:11" ht="17.25" customHeight="1" thickBot="1">
      <c r="B18">
        <v>3</v>
      </c>
      <c r="C18" s="3" t="s">
        <v>446</v>
      </c>
      <c r="D18" s="3"/>
      <c r="E18" s="1698"/>
      <c r="F18" s="1698"/>
      <c r="G18" s="1698"/>
      <c r="H18" s="1698"/>
      <c r="I18" s="1698"/>
      <c r="J18" s="1698"/>
      <c r="K18" s="3"/>
    </row>
    <row r="19" spans="2:11" ht="17.25" customHeight="1">
      <c r="C19" s="3"/>
      <c r="D19" s="3"/>
      <c r="E19" s="3"/>
      <c r="F19" s="3"/>
      <c r="G19" s="3"/>
      <c r="H19" s="3"/>
      <c r="I19" s="3"/>
      <c r="J19" s="3"/>
      <c r="K19" s="3"/>
    </row>
    <row r="20" spans="2:11" ht="17.25" customHeight="1">
      <c r="B20">
        <v>4</v>
      </c>
      <c r="C20" t="s">
        <v>447</v>
      </c>
    </row>
    <row r="21" spans="2:11" ht="17.25" customHeight="1"/>
    <row r="22" spans="2:11" ht="17.25" customHeight="1" thickBot="1">
      <c r="B22" s="1"/>
      <c r="C22" s="37"/>
      <c r="D22" s="37"/>
      <c r="E22" s="37"/>
      <c r="F22" s="37"/>
      <c r="G22" s="37"/>
      <c r="H22" s="37"/>
      <c r="I22" s="37"/>
      <c r="J22" s="37"/>
      <c r="K22" s="38"/>
    </row>
    <row r="23" spans="2:11" ht="17.25" customHeight="1">
      <c r="B23" s="2"/>
      <c r="C23" s="42" t="s">
        <v>426</v>
      </c>
      <c r="D23" s="43"/>
      <c r="E23" s="44"/>
      <c r="F23" s="7"/>
      <c r="G23" s="42" t="s">
        <v>448</v>
      </c>
      <c r="H23" s="43"/>
      <c r="I23" s="43"/>
      <c r="J23" s="44"/>
      <c r="K23" s="4"/>
    </row>
    <row r="24" spans="2:11" ht="17.25" customHeight="1">
      <c r="B24" s="2"/>
      <c r="C24" s="45" t="s">
        <v>165</v>
      </c>
      <c r="D24" s="8"/>
      <c r="E24" s="46"/>
      <c r="F24" s="47"/>
      <c r="G24" s="332" t="s">
        <v>639</v>
      </c>
      <c r="H24" s="9"/>
      <c r="I24" s="10"/>
      <c r="J24" s="48"/>
      <c r="K24" s="4"/>
    </row>
    <row r="25" spans="2:11" ht="17.25" customHeight="1">
      <c r="B25" s="2"/>
      <c r="C25" s="379" t="s">
        <v>691</v>
      </c>
      <c r="D25" s="10"/>
      <c r="E25" s="49"/>
      <c r="F25" s="50"/>
      <c r="G25" s="2091" t="s">
        <v>1317</v>
      </c>
      <c r="H25" s="9"/>
      <c r="I25" s="10"/>
      <c r="J25" s="49"/>
      <c r="K25" s="4"/>
    </row>
    <row r="26" spans="2:11" ht="17.25" customHeight="1">
      <c r="B26" s="2"/>
      <c r="C26" s="51" t="s">
        <v>166</v>
      </c>
      <c r="D26" s="52"/>
      <c r="E26" s="53"/>
      <c r="F26" s="50"/>
      <c r="G26" s="1708" t="s">
        <v>449</v>
      </c>
      <c r="H26" s="13" t="s">
        <v>168</v>
      </c>
      <c r="I26" s="14"/>
      <c r="J26" s="53"/>
      <c r="K26" s="4"/>
    </row>
    <row r="27" spans="2:11" ht="17.25" customHeight="1">
      <c r="B27" s="2"/>
      <c r="C27" s="51" t="s">
        <v>169</v>
      </c>
      <c r="D27" s="14"/>
      <c r="E27" s="53"/>
      <c r="F27" s="50"/>
      <c r="G27" s="1709"/>
      <c r="H27" s="1706" t="s">
        <v>170</v>
      </c>
      <c r="I27" s="54" t="s">
        <v>434</v>
      </c>
      <c r="J27" s="55"/>
      <c r="K27" s="4"/>
    </row>
    <row r="28" spans="2:11" ht="17.25" customHeight="1">
      <c r="B28" s="2"/>
      <c r="C28" s="51" t="s">
        <v>172</v>
      </c>
      <c r="D28" s="14"/>
      <c r="E28" s="53"/>
      <c r="F28" s="50"/>
      <c r="G28" s="1709"/>
      <c r="H28" s="1707"/>
      <c r="I28" s="12" t="s">
        <v>435</v>
      </c>
      <c r="J28" s="56"/>
      <c r="K28" s="4"/>
    </row>
    <row r="29" spans="2:11" ht="17.25" customHeight="1">
      <c r="B29" s="2"/>
      <c r="C29" s="51" t="s">
        <v>174</v>
      </c>
      <c r="D29" s="14"/>
      <c r="E29" s="53"/>
      <c r="F29" s="50"/>
      <c r="G29" s="1709"/>
      <c r="H29" s="13" t="s">
        <v>160</v>
      </c>
      <c r="I29" s="57"/>
      <c r="J29" s="58"/>
      <c r="K29" s="4"/>
    </row>
    <row r="30" spans="2:11" ht="17.25" customHeight="1">
      <c r="B30" s="2"/>
      <c r="C30" s="51" t="s">
        <v>429</v>
      </c>
      <c r="D30" s="14"/>
      <c r="E30" s="53"/>
      <c r="F30" s="50"/>
      <c r="G30" s="1709"/>
      <c r="H30" s="59" t="s">
        <v>175</v>
      </c>
      <c r="I30" s="57"/>
      <c r="J30" s="58"/>
      <c r="K30" s="4"/>
    </row>
    <row r="31" spans="2:11">
      <c r="B31" s="2"/>
      <c r="C31" s="50"/>
      <c r="D31" s="11"/>
      <c r="E31" s="48"/>
      <c r="F31" s="50"/>
      <c r="G31" s="1710"/>
      <c r="H31" s="59"/>
      <c r="I31" s="57"/>
      <c r="J31" s="58"/>
      <c r="K31" s="4"/>
    </row>
    <row r="32" spans="2:11" ht="14.25" thickBot="1">
      <c r="B32" s="2"/>
      <c r="C32" s="1696" t="s">
        <v>178</v>
      </c>
      <c r="D32" s="1697"/>
      <c r="E32" s="60"/>
      <c r="F32" s="7"/>
      <c r="G32" s="1696" t="s">
        <v>450</v>
      </c>
      <c r="H32" s="1702"/>
      <c r="I32" s="1697"/>
      <c r="J32" s="61"/>
      <c r="K32" s="4"/>
    </row>
    <row r="33" spans="2:11" ht="14.25" thickBot="1">
      <c r="B33" s="2"/>
      <c r="C33" s="3"/>
      <c r="D33" s="3"/>
      <c r="E33" s="3"/>
      <c r="F33" s="3"/>
      <c r="G33" s="3"/>
      <c r="H33" s="3"/>
      <c r="I33" s="3"/>
      <c r="J33" s="3"/>
      <c r="K33" s="4"/>
    </row>
    <row r="34" spans="2:11">
      <c r="B34" s="2"/>
      <c r="C34" s="62" t="s">
        <v>451</v>
      </c>
      <c r="D34" s="63"/>
      <c r="E34" s="64"/>
      <c r="F34" s="65"/>
      <c r="G34" s="63" t="s">
        <v>452</v>
      </c>
      <c r="H34" s="63"/>
      <c r="I34" s="63"/>
      <c r="J34" s="64"/>
      <c r="K34" s="4"/>
    </row>
    <row r="35" spans="2:11">
      <c r="B35" s="2"/>
      <c r="C35" s="66"/>
      <c r="D35" s="67"/>
      <c r="E35" s="68"/>
      <c r="F35" s="65"/>
      <c r="G35" s="1700"/>
      <c r="H35" s="1700"/>
      <c r="I35" s="1701"/>
      <c r="J35" s="69"/>
      <c r="K35" s="4"/>
    </row>
    <row r="36" spans="2:11">
      <c r="B36" s="2"/>
      <c r="C36" s="70"/>
      <c r="D36" s="71"/>
      <c r="E36" s="72"/>
      <c r="F36" s="65"/>
      <c r="G36" s="1700"/>
      <c r="H36" s="1700"/>
      <c r="I36" s="1701"/>
      <c r="J36" s="69"/>
      <c r="K36" s="4"/>
    </row>
    <row r="37" spans="2:11">
      <c r="B37" s="2"/>
      <c r="C37" s="70"/>
      <c r="D37" s="71"/>
      <c r="E37" s="72"/>
      <c r="F37" s="65"/>
      <c r="G37" s="1700"/>
      <c r="H37" s="1700"/>
      <c r="I37" s="1701"/>
      <c r="J37" s="69"/>
      <c r="K37" s="4"/>
    </row>
    <row r="38" spans="2:11">
      <c r="B38" s="2"/>
      <c r="C38" s="70"/>
      <c r="D38" s="71"/>
      <c r="E38" s="72"/>
      <c r="F38" s="65"/>
      <c r="G38" s="1703"/>
      <c r="H38" s="1703"/>
      <c r="I38" s="1704"/>
      <c r="J38" s="69"/>
      <c r="K38" s="4"/>
    </row>
    <row r="39" spans="2:11" ht="14.25" thickBot="1">
      <c r="B39" s="2"/>
      <c r="C39" s="73"/>
      <c r="D39" s="74" t="s">
        <v>453</v>
      </c>
      <c r="E39" s="75"/>
      <c r="F39" s="65"/>
      <c r="G39" s="1698" t="s">
        <v>450</v>
      </c>
      <c r="H39" s="1698"/>
      <c r="I39" s="1699"/>
      <c r="J39" s="76"/>
      <c r="K39" s="4"/>
    </row>
    <row r="40" spans="2:11">
      <c r="B40" s="2"/>
      <c r="C40" s="77"/>
      <c r="D40" s="77"/>
      <c r="E40" s="77"/>
      <c r="F40" s="3"/>
      <c r="G40" s="41"/>
      <c r="H40" s="41"/>
      <c r="I40" s="41"/>
      <c r="J40" s="41"/>
      <c r="K40" s="4"/>
    </row>
    <row r="41" spans="2:11" ht="14.25" thickBot="1">
      <c r="B41" s="2"/>
      <c r="C41" s="77" t="s">
        <v>454</v>
      </c>
      <c r="D41" s="77"/>
      <c r="E41" s="77"/>
      <c r="F41" s="3"/>
      <c r="G41" s="41"/>
      <c r="H41" s="41"/>
      <c r="I41" s="41"/>
      <c r="J41" s="41"/>
      <c r="K41" s="4"/>
    </row>
    <row r="42" spans="2:11">
      <c r="B42" s="2"/>
      <c r="C42" s="1712"/>
      <c r="D42" s="1713"/>
      <c r="E42" s="1713"/>
      <c r="F42" s="1713"/>
      <c r="G42" s="1713"/>
      <c r="H42" s="1713"/>
      <c r="I42" s="1713"/>
      <c r="J42" s="1714"/>
      <c r="K42" s="4"/>
    </row>
    <row r="43" spans="2:11">
      <c r="B43" s="2"/>
      <c r="C43" s="1715"/>
      <c r="D43" s="1716"/>
      <c r="E43" s="1716"/>
      <c r="F43" s="1716"/>
      <c r="G43" s="1716"/>
      <c r="H43" s="1716"/>
      <c r="I43" s="1716"/>
      <c r="J43" s="1717"/>
      <c r="K43" s="4"/>
    </row>
    <row r="44" spans="2:11">
      <c r="B44" s="2"/>
      <c r="C44" s="1715"/>
      <c r="D44" s="1716"/>
      <c r="E44" s="1716"/>
      <c r="F44" s="1716"/>
      <c r="G44" s="1716"/>
      <c r="H44" s="1716"/>
      <c r="I44" s="1716"/>
      <c r="J44" s="1717"/>
      <c r="K44" s="4"/>
    </row>
    <row r="45" spans="2:11">
      <c r="B45" s="2"/>
      <c r="C45" s="1715"/>
      <c r="D45" s="1716"/>
      <c r="E45" s="1716"/>
      <c r="F45" s="1716"/>
      <c r="G45" s="1716"/>
      <c r="H45" s="1716"/>
      <c r="I45" s="1716"/>
      <c r="J45" s="1717"/>
      <c r="K45" s="4"/>
    </row>
    <row r="46" spans="2:11">
      <c r="B46" s="2"/>
      <c r="C46" s="1715"/>
      <c r="D46" s="1716"/>
      <c r="E46" s="1716"/>
      <c r="F46" s="1716"/>
      <c r="G46" s="1716"/>
      <c r="H46" s="1716"/>
      <c r="I46" s="1716"/>
      <c r="J46" s="1717"/>
      <c r="K46" s="4"/>
    </row>
    <row r="47" spans="2:11">
      <c r="B47" s="2"/>
      <c r="C47" s="1715"/>
      <c r="D47" s="1716"/>
      <c r="E47" s="1716"/>
      <c r="F47" s="1716"/>
      <c r="G47" s="1716"/>
      <c r="H47" s="1716"/>
      <c r="I47" s="1716"/>
      <c r="J47" s="1717"/>
      <c r="K47" s="4"/>
    </row>
    <row r="48" spans="2:11">
      <c r="B48" s="2"/>
      <c r="C48" s="1715"/>
      <c r="D48" s="1716"/>
      <c r="E48" s="1716"/>
      <c r="F48" s="1716"/>
      <c r="G48" s="1716"/>
      <c r="H48" s="1716"/>
      <c r="I48" s="1716"/>
      <c r="J48" s="1717"/>
      <c r="K48" s="4"/>
    </row>
    <row r="49" spans="2:11" ht="14.25" thickBot="1">
      <c r="B49" s="2"/>
      <c r="C49" s="1718"/>
      <c r="D49" s="1719"/>
      <c r="E49" s="1719"/>
      <c r="F49" s="1719"/>
      <c r="G49" s="1719"/>
      <c r="H49" s="1719"/>
      <c r="I49" s="1719"/>
      <c r="J49" s="1720"/>
      <c r="K49" s="4"/>
    </row>
    <row r="50" spans="2:11">
      <c r="B50" s="5"/>
      <c r="C50" s="81"/>
      <c r="D50" s="81"/>
      <c r="E50" s="81"/>
      <c r="F50" s="81"/>
      <c r="G50" s="81"/>
      <c r="H50" s="81"/>
      <c r="I50" s="81"/>
      <c r="J50" s="81"/>
      <c r="K50" s="6"/>
    </row>
  </sheetData>
  <mergeCells count="15">
    <mergeCell ref="B2:K2"/>
    <mergeCell ref="B12:K12"/>
    <mergeCell ref="E14:J14"/>
    <mergeCell ref="E16:J16"/>
    <mergeCell ref="E18:J18"/>
    <mergeCell ref="G26:G31"/>
    <mergeCell ref="H27:H28"/>
    <mergeCell ref="G32:I32"/>
    <mergeCell ref="G35:I35"/>
    <mergeCell ref="G36:I36"/>
    <mergeCell ref="G37:I37"/>
    <mergeCell ref="G38:I38"/>
    <mergeCell ref="C42:J49"/>
    <mergeCell ref="G39:I39"/>
    <mergeCell ref="C32:D32"/>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BP34"/>
  <sheetViews>
    <sheetView view="pageBreakPreview" zoomScale="98" zoomScaleNormal="100" zoomScaleSheetLayoutView="98" workbookViewId="0">
      <selection activeCell="BW7" sqref="BW7"/>
    </sheetView>
  </sheetViews>
  <sheetFormatPr defaultColWidth="1.625" defaultRowHeight="11.25"/>
  <cols>
    <col min="1" max="2" width="1.625" style="838"/>
    <col min="3" max="3" width="1.625" style="838" customWidth="1"/>
    <col min="4" max="4" width="3.25" style="838" customWidth="1"/>
    <col min="5" max="11" width="1.625" style="838" customWidth="1"/>
    <col min="12" max="12" width="2.375" style="838" customWidth="1"/>
    <col min="13" max="36" width="1.625" style="838" customWidth="1"/>
    <col min="37" max="37" width="2" style="838" customWidth="1"/>
    <col min="38" max="42" width="1.625" style="838" customWidth="1"/>
    <col min="43" max="43" width="3.625" style="838" customWidth="1"/>
    <col min="44" max="46" width="1.625" style="838" customWidth="1"/>
    <col min="47" max="47" width="1.75" style="838" customWidth="1"/>
    <col min="48" max="67" width="1.625" style="838"/>
    <col min="68" max="68" width="5.75" style="838" customWidth="1"/>
    <col min="69" max="16384" width="1.625" style="838"/>
  </cols>
  <sheetData>
    <row r="1" spans="3:59" ht="27" customHeight="1">
      <c r="X1" s="864" t="s">
        <v>1207</v>
      </c>
    </row>
    <row r="2" spans="3:59" ht="24" customHeight="1" thickBot="1"/>
    <row r="3" spans="3:59" ht="33.75" customHeight="1" thickBot="1">
      <c r="C3" s="1806" t="s">
        <v>1195</v>
      </c>
      <c r="D3" s="1807"/>
      <c r="E3" s="1807"/>
      <c r="F3" s="1807"/>
      <c r="G3" s="1807"/>
      <c r="H3" s="1807"/>
      <c r="I3" s="1807"/>
      <c r="J3" s="1807"/>
      <c r="K3" s="1807"/>
      <c r="L3" s="1807"/>
      <c r="M3" s="1808" t="s">
        <v>1196</v>
      </c>
      <c r="N3" s="1807"/>
      <c r="O3" s="1807"/>
      <c r="P3" s="1807"/>
      <c r="Q3" s="1809" t="s">
        <v>1197</v>
      </c>
      <c r="R3" s="1810"/>
      <c r="S3" s="1810"/>
      <c r="T3" s="1810"/>
      <c r="U3" s="1810"/>
      <c r="V3" s="1810"/>
      <c r="W3" s="1810"/>
      <c r="X3" s="1810"/>
      <c r="Y3" s="1810"/>
      <c r="Z3" s="1810"/>
      <c r="AA3" s="1810"/>
      <c r="AB3" s="1810"/>
      <c r="AC3" s="1810"/>
      <c r="AD3" s="1810"/>
      <c r="AE3" s="1810"/>
      <c r="AF3" s="1810"/>
      <c r="AG3" s="1810"/>
      <c r="AH3" s="1810"/>
      <c r="AI3" s="1810"/>
      <c r="AJ3" s="1810"/>
      <c r="AK3" s="1810"/>
      <c r="AL3" s="1809" t="s">
        <v>1198</v>
      </c>
      <c r="AM3" s="1810"/>
      <c r="AN3" s="1810"/>
      <c r="AO3" s="1810"/>
      <c r="AP3" s="1810"/>
      <c r="AQ3" s="1810"/>
      <c r="AR3" s="1810"/>
      <c r="AS3" s="1810"/>
      <c r="AT3" s="1810"/>
      <c r="AU3" s="1810"/>
      <c r="AV3" s="1810"/>
      <c r="AW3" s="1810"/>
      <c r="AX3" s="1810"/>
      <c r="AY3" s="1810"/>
      <c r="AZ3" s="1810"/>
      <c r="BA3" s="1810"/>
      <c r="BB3" s="1810"/>
      <c r="BC3" s="1810"/>
      <c r="BD3" s="1810"/>
      <c r="BE3" s="1810"/>
      <c r="BF3" s="1811"/>
      <c r="BG3" s="853"/>
    </row>
    <row r="4" spans="3:59" ht="27" customHeight="1">
      <c r="C4" s="1796" t="s">
        <v>1199</v>
      </c>
      <c r="D4" s="1797"/>
      <c r="E4" s="1797"/>
      <c r="F4" s="1797"/>
      <c r="G4" s="1797"/>
      <c r="H4" s="1797"/>
      <c r="I4" s="1797"/>
      <c r="J4" s="1797"/>
      <c r="K4" s="1797"/>
      <c r="L4" s="1798"/>
      <c r="M4" s="1799"/>
      <c r="N4" s="1800"/>
      <c r="O4" s="1800"/>
      <c r="P4" s="1800"/>
      <c r="Q4" s="1784"/>
      <c r="R4" s="1785"/>
      <c r="S4" s="1785"/>
      <c r="T4" s="1785"/>
      <c r="U4" s="1785"/>
      <c r="V4" s="1785"/>
      <c r="W4" s="1785"/>
      <c r="X4" s="1785"/>
      <c r="Y4" s="1785"/>
      <c r="Z4" s="1785"/>
      <c r="AA4" s="1785"/>
      <c r="AB4" s="1785"/>
      <c r="AC4" s="1785"/>
      <c r="AD4" s="1785"/>
      <c r="AE4" s="1785"/>
      <c r="AF4" s="1785"/>
      <c r="AG4" s="1785"/>
      <c r="AH4" s="1785"/>
      <c r="AI4" s="1785"/>
      <c r="AJ4" s="1785"/>
      <c r="AK4" s="1786"/>
      <c r="AL4" s="1813" t="s">
        <v>1215</v>
      </c>
      <c r="AM4" s="1805"/>
      <c r="AN4" s="1805"/>
      <c r="AO4" s="1805"/>
      <c r="AP4" s="1805"/>
      <c r="AQ4" s="1805"/>
      <c r="AR4" s="1804">
        <v>9655</v>
      </c>
      <c r="AS4" s="1805"/>
      <c r="AT4" s="1805"/>
      <c r="AU4" s="1805"/>
      <c r="AV4" s="1805"/>
      <c r="AW4" s="1805"/>
      <c r="AX4" s="1805"/>
      <c r="AY4" s="1801">
        <f>M4*AR4</f>
        <v>0</v>
      </c>
      <c r="AZ4" s="1802"/>
      <c r="BA4" s="1802"/>
      <c r="BB4" s="1802"/>
      <c r="BC4" s="1802"/>
      <c r="BD4" s="1802"/>
      <c r="BE4" s="1802"/>
      <c r="BF4" s="1803"/>
      <c r="BG4" s="853"/>
    </row>
    <row r="5" spans="3:59" ht="27" customHeight="1">
      <c r="C5" s="1782" t="s">
        <v>1208</v>
      </c>
      <c r="D5" s="1783"/>
      <c r="E5" s="1783"/>
      <c r="F5" s="1783"/>
      <c r="G5" s="1783"/>
      <c r="H5" s="1783"/>
      <c r="I5" s="1783"/>
      <c r="J5" s="1783"/>
      <c r="K5" s="1783"/>
      <c r="L5" s="1783"/>
      <c r="M5" s="1774"/>
      <c r="N5" s="1775"/>
      <c r="O5" s="1775"/>
      <c r="P5" s="1775"/>
      <c r="Q5" s="1787"/>
      <c r="R5" s="1788"/>
      <c r="S5" s="1788"/>
      <c r="T5" s="1788"/>
      <c r="U5" s="1788"/>
      <c r="V5" s="1788"/>
      <c r="W5" s="1788"/>
      <c r="X5" s="1788"/>
      <c r="Y5" s="1788"/>
      <c r="Z5" s="1788"/>
      <c r="AA5" s="1788"/>
      <c r="AB5" s="1788"/>
      <c r="AC5" s="1788"/>
      <c r="AD5" s="1788"/>
      <c r="AE5" s="1788"/>
      <c r="AF5" s="1788"/>
      <c r="AG5" s="1788"/>
      <c r="AH5" s="1788"/>
      <c r="AI5" s="1788"/>
      <c r="AJ5" s="1788"/>
      <c r="AK5" s="1789"/>
      <c r="AL5" s="1735" t="s">
        <v>1216</v>
      </c>
      <c r="AM5" s="1736"/>
      <c r="AN5" s="1736"/>
      <c r="AO5" s="1736"/>
      <c r="AP5" s="1736"/>
      <c r="AQ5" s="1736"/>
      <c r="AR5" s="1741">
        <v>69</v>
      </c>
      <c r="AS5" s="1736"/>
      <c r="AT5" s="1736"/>
      <c r="AU5" s="1736"/>
      <c r="AV5" s="1736"/>
      <c r="AW5" s="1736"/>
      <c r="AX5" s="1736"/>
      <c r="AY5" s="1730">
        <f t="shared" ref="AY5:AY18" si="0">M5*AR5</f>
        <v>0</v>
      </c>
      <c r="AZ5" s="1731"/>
      <c r="BA5" s="1731"/>
      <c r="BB5" s="1731"/>
      <c r="BC5" s="1731"/>
      <c r="BD5" s="1731"/>
      <c r="BE5" s="1731"/>
      <c r="BF5" s="1732"/>
      <c r="BG5" s="853"/>
    </row>
    <row r="6" spans="3:59" ht="27" customHeight="1">
      <c r="C6" s="1782" t="s">
        <v>1209</v>
      </c>
      <c r="D6" s="1783"/>
      <c r="E6" s="1783"/>
      <c r="F6" s="1783"/>
      <c r="G6" s="1783"/>
      <c r="H6" s="1783"/>
      <c r="I6" s="1783"/>
      <c r="J6" s="1783"/>
      <c r="K6" s="1783"/>
      <c r="L6" s="1783"/>
      <c r="M6" s="1774"/>
      <c r="N6" s="1775"/>
      <c r="O6" s="1775"/>
      <c r="P6" s="1775"/>
      <c r="Q6" s="1787"/>
      <c r="R6" s="1788"/>
      <c r="S6" s="1788"/>
      <c r="T6" s="1788"/>
      <c r="U6" s="1788"/>
      <c r="V6" s="1788"/>
      <c r="W6" s="1788"/>
      <c r="X6" s="1788"/>
      <c r="Y6" s="1788"/>
      <c r="Z6" s="1788"/>
      <c r="AA6" s="1788"/>
      <c r="AB6" s="1788"/>
      <c r="AC6" s="1788"/>
      <c r="AD6" s="1788"/>
      <c r="AE6" s="1788"/>
      <c r="AF6" s="1788"/>
      <c r="AG6" s="1788"/>
      <c r="AH6" s="1788"/>
      <c r="AI6" s="1788"/>
      <c r="AJ6" s="1788"/>
      <c r="AK6" s="1789"/>
      <c r="AL6" s="1735" t="s">
        <v>1217</v>
      </c>
      <c r="AM6" s="1736"/>
      <c r="AN6" s="1736"/>
      <c r="AO6" s="1736"/>
      <c r="AP6" s="1736"/>
      <c r="AQ6" s="1736"/>
      <c r="AR6" s="1741">
        <v>21657</v>
      </c>
      <c r="AS6" s="1736"/>
      <c r="AT6" s="1736"/>
      <c r="AU6" s="1736"/>
      <c r="AV6" s="1736"/>
      <c r="AW6" s="1736"/>
      <c r="AX6" s="1736"/>
      <c r="AY6" s="1730">
        <f t="shared" si="0"/>
        <v>0</v>
      </c>
      <c r="AZ6" s="1731"/>
      <c r="BA6" s="1731"/>
      <c r="BB6" s="1731"/>
      <c r="BC6" s="1731"/>
      <c r="BD6" s="1731"/>
      <c r="BE6" s="1731"/>
      <c r="BF6" s="1732"/>
      <c r="BG6" s="853"/>
    </row>
    <row r="7" spans="3:59" ht="27" customHeight="1">
      <c r="C7" s="1795" t="s">
        <v>1210</v>
      </c>
      <c r="D7" s="1783"/>
      <c r="E7" s="1783"/>
      <c r="F7" s="1783"/>
      <c r="G7" s="1783"/>
      <c r="H7" s="1783"/>
      <c r="I7" s="1783"/>
      <c r="J7" s="1783"/>
      <c r="K7" s="1783"/>
      <c r="L7" s="1783"/>
      <c r="M7" s="1774"/>
      <c r="N7" s="1775"/>
      <c r="O7" s="1775"/>
      <c r="P7" s="1775"/>
      <c r="Q7" s="1787"/>
      <c r="R7" s="1788"/>
      <c r="S7" s="1788"/>
      <c r="T7" s="1788"/>
      <c r="U7" s="1788"/>
      <c r="V7" s="1788"/>
      <c r="W7" s="1788"/>
      <c r="X7" s="1788"/>
      <c r="Y7" s="1788"/>
      <c r="Z7" s="1788"/>
      <c r="AA7" s="1788"/>
      <c r="AB7" s="1788"/>
      <c r="AC7" s="1788"/>
      <c r="AD7" s="1788"/>
      <c r="AE7" s="1788"/>
      <c r="AF7" s="1788"/>
      <c r="AG7" s="1788"/>
      <c r="AH7" s="1788"/>
      <c r="AI7" s="1788"/>
      <c r="AJ7" s="1788"/>
      <c r="AK7" s="1789"/>
      <c r="AL7" s="1735" t="s">
        <v>1216</v>
      </c>
      <c r="AM7" s="1736"/>
      <c r="AN7" s="1736"/>
      <c r="AO7" s="1736"/>
      <c r="AP7" s="1736"/>
      <c r="AQ7" s="1736"/>
      <c r="AR7" s="1741">
        <v>5307</v>
      </c>
      <c r="AS7" s="1736"/>
      <c r="AT7" s="1736"/>
      <c r="AU7" s="1736"/>
      <c r="AV7" s="1736"/>
      <c r="AW7" s="1736"/>
      <c r="AX7" s="1736"/>
      <c r="AY7" s="1730">
        <f t="shared" si="0"/>
        <v>0</v>
      </c>
      <c r="AZ7" s="1731"/>
      <c r="BA7" s="1731"/>
      <c r="BB7" s="1731"/>
      <c r="BC7" s="1731"/>
      <c r="BD7" s="1731"/>
      <c r="BE7" s="1731"/>
      <c r="BF7" s="1732"/>
      <c r="BG7" s="853"/>
    </row>
    <row r="8" spans="3:59" ht="27" customHeight="1">
      <c r="C8" s="866"/>
      <c r="D8" s="1793" t="s">
        <v>1218</v>
      </c>
      <c r="E8" s="1793"/>
      <c r="F8" s="1793"/>
      <c r="G8" s="1793"/>
      <c r="H8" s="1793"/>
      <c r="I8" s="1793"/>
      <c r="J8" s="1793"/>
      <c r="K8" s="1793"/>
      <c r="L8" s="1794"/>
      <c r="M8" s="1774"/>
      <c r="N8" s="1775"/>
      <c r="O8" s="1775"/>
      <c r="P8" s="1775"/>
      <c r="Q8" s="1787"/>
      <c r="R8" s="1788"/>
      <c r="S8" s="1788"/>
      <c r="T8" s="1788"/>
      <c r="U8" s="1788"/>
      <c r="V8" s="1788"/>
      <c r="W8" s="1788"/>
      <c r="X8" s="1788"/>
      <c r="Y8" s="1788"/>
      <c r="Z8" s="1788"/>
      <c r="AA8" s="1788"/>
      <c r="AB8" s="1788"/>
      <c r="AC8" s="1788"/>
      <c r="AD8" s="1788"/>
      <c r="AE8" s="1788"/>
      <c r="AF8" s="1788"/>
      <c r="AG8" s="1788"/>
      <c r="AH8" s="1788"/>
      <c r="AI8" s="1788"/>
      <c r="AJ8" s="1788"/>
      <c r="AK8" s="1789"/>
      <c r="AL8" s="1735" t="s">
        <v>1216</v>
      </c>
      <c r="AM8" s="1736"/>
      <c r="AN8" s="1736"/>
      <c r="AO8" s="1736"/>
      <c r="AP8" s="1736"/>
      <c r="AQ8" s="1736"/>
      <c r="AR8" s="1741">
        <v>60</v>
      </c>
      <c r="AS8" s="1736"/>
      <c r="AT8" s="1736"/>
      <c r="AU8" s="1736"/>
      <c r="AV8" s="1736"/>
      <c r="AW8" s="1736"/>
      <c r="AX8" s="1736"/>
      <c r="AY8" s="1730">
        <f t="shared" si="0"/>
        <v>0</v>
      </c>
      <c r="AZ8" s="1731"/>
      <c r="BA8" s="1731"/>
      <c r="BB8" s="1731"/>
      <c r="BC8" s="1731"/>
      <c r="BD8" s="1731"/>
      <c r="BE8" s="1731"/>
      <c r="BF8" s="1732"/>
      <c r="BG8" s="853"/>
    </row>
    <row r="9" spans="3:59" ht="29.25" customHeight="1">
      <c r="C9" s="1782" t="s">
        <v>1211</v>
      </c>
      <c r="D9" s="1783"/>
      <c r="E9" s="1783"/>
      <c r="F9" s="1783"/>
      <c r="G9" s="1783"/>
      <c r="H9" s="1783"/>
      <c r="I9" s="1783"/>
      <c r="J9" s="1783"/>
      <c r="K9" s="1783"/>
      <c r="L9" s="1783"/>
      <c r="M9" s="1774"/>
      <c r="N9" s="1775"/>
      <c r="O9" s="1775"/>
      <c r="P9" s="1775"/>
      <c r="Q9" s="1787"/>
      <c r="R9" s="1788"/>
      <c r="S9" s="1788"/>
      <c r="T9" s="1788"/>
      <c r="U9" s="1788"/>
      <c r="V9" s="1788"/>
      <c r="W9" s="1788"/>
      <c r="X9" s="1788"/>
      <c r="Y9" s="1788"/>
      <c r="Z9" s="1788"/>
      <c r="AA9" s="1788"/>
      <c r="AB9" s="1788"/>
      <c r="AC9" s="1788"/>
      <c r="AD9" s="1788"/>
      <c r="AE9" s="1788"/>
      <c r="AF9" s="1788"/>
      <c r="AG9" s="1788"/>
      <c r="AH9" s="1788"/>
      <c r="AI9" s="1788"/>
      <c r="AJ9" s="1788"/>
      <c r="AK9" s="1789"/>
      <c r="AL9" s="1735" t="s">
        <v>1219</v>
      </c>
      <c r="AM9" s="1736"/>
      <c r="AN9" s="1736"/>
      <c r="AO9" s="1736"/>
      <c r="AP9" s="1736"/>
      <c r="AQ9" s="1736"/>
      <c r="AR9" s="1741">
        <v>920</v>
      </c>
      <c r="AS9" s="1736"/>
      <c r="AT9" s="1736"/>
      <c r="AU9" s="1736"/>
      <c r="AV9" s="1736"/>
      <c r="AW9" s="1736"/>
      <c r="AX9" s="1736"/>
      <c r="AY9" s="1730">
        <f t="shared" si="0"/>
        <v>0</v>
      </c>
      <c r="AZ9" s="1731"/>
      <c r="BA9" s="1731"/>
      <c r="BB9" s="1731"/>
      <c r="BC9" s="1731"/>
      <c r="BD9" s="1731"/>
      <c r="BE9" s="1731"/>
      <c r="BF9" s="1732"/>
      <c r="BG9" s="853"/>
    </row>
    <row r="10" spans="3:59" ht="27" customHeight="1">
      <c r="C10" s="1771" t="s">
        <v>1212</v>
      </c>
      <c r="D10" s="1772"/>
      <c r="E10" s="1772"/>
      <c r="F10" s="1772"/>
      <c r="G10" s="1772"/>
      <c r="H10" s="1772"/>
      <c r="I10" s="1772"/>
      <c r="J10" s="1772"/>
      <c r="K10" s="1772"/>
      <c r="L10" s="1773"/>
      <c r="M10" s="1774"/>
      <c r="N10" s="1775"/>
      <c r="O10" s="1775"/>
      <c r="P10" s="1776"/>
      <c r="Q10" s="1787"/>
      <c r="R10" s="1788"/>
      <c r="S10" s="1788"/>
      <c r="T10" s="1788"/>
      <c r="U10" s="1788"/>
      <c r="V10" s="1788"/>
      <c r="W10" s="1788"/>
      <c r="X10" s="1788"/>
      <c r="Y10" s="1788"/>
      <c r="Z10" s="1788"/>
      <c r="AA10" s="1788"/>
      <c r="AB10" s="1788"/>
      <c r="AC10" s="1788"/>
      <c r="AD10" s="1788"/>
      <c r="AE10" s="1788"/>
      <c r="AF10" s="1788"/>
      <c r="AG10" s="1788"/>
      <c r="AH10" s="1788"/>
      <c r="AI10" s="1788"/>
      <c r="AJ10" s="1788"/>
      <c r="AK10" s="1789"/>
      <c r="AL10" s="1735" t="s">
        <v>1219</v>
      </c>
      <c r="AM10" s="1736"/>
      <c r="AN10" s="1736"/>
      <c r="AO10" s="1736"/>
      <c r="AP10" s="1736"/>
      <c r="AQ10" s="1736"/>
      <c r="AR10" s="1741">
        <v>1320</v>
      </c>
      <c r="AS10" s="1736"/>
      <c r="AT10" s="1736"/>
      <c r="AU10" s="1736"/>
      <c r="AV10" s="1736"/>
      <c r="AW10" s="1736"/>
      <c r="AX10" s="1736"/>
      <c r="AY10" s="1730">
        <f t="shared" si="0"/>
        <v>0</v>
      </c>
      <c r="AZ10" s="1731"/>
      <c r="BA10" s="1731"/>
      <c r="BB10" s="1731"/>
      <c r="BC10" s="1731"/>
      <c r="BD10" s="1731"/>
      <c r="BE10" s="1731"/>
      <c r="BF10" s="1732"/>
      <c r="BG10" s="853"/>
    </row>
    <row r="11" spans="3:59" ht="27" customHeight="1">
      <c r="C11" s="867"/>
      <c r="D11" s="1185" t="s">
        <v>1220</v>
      </c>
      <c r="E11" s="1166"/>
      <c r="F11" s="1166"/>
      <c r="G11" s="1166"/>
      <c r="H11" s="1166"/>
      <c r="I11" s="1166"/>
      <c r="J11" s="1166"/>
      <c r="K11" s="1166"/>
      <c r="L11" s="1781"/>
      <c r="M11" s="1777"/>
      <c r="N11" s="1778"/>
      <c r="O11" s="1778"/>
      <c r="P11" s="1778"/>
      <c r="Q11" s="1787"/>
      <c r="R11" s="1788"/>
      <c r="S11" s="1788"/>
      <c r="T11" s="1788"/>
      <c r="U11" s="1788"/>
      <c r="V11" s="1788"/>
      <c r="W11" s="1788"/>
      <c r="X11" s="1788"/>
      <c r="Y11" s="1788"/>
      <c r="Z11" s="1788"/>
      <c r="AA11" s="1788"/>
      <c r="AB11" s="1788"/>
      <c r="AC11" s="1788"/>
      <c r="AD11" s="1788"/>
      <c r="AE11" s="1788"/>
      <c r="AF11" s="1788"/>
      <c r="AG11" s="1788"/>
      <c r="AH11" s="1788"/>
      <c r="AI11" s="1788"/>
      <c r="AJ11" s="1788"/>
      <c r="AK11" s="1789"/>
      <c r="AL11" s="1735" t="s">
        <v>1219</v>
      </c>
      <c r="AM11" s="1736"/>
      <c r="AN11" s="1736"/>
      <c r="AO11" s="1736"/>
      <c r="AP11" s="1736"/>
      <c r="AQ11" s="1736"/>
      <c r="AR11" s="1741">
        <v>18</v>
      </c>
      <c r="AS11" s="1736"/>
      <c r="AT11" s="1736"/>
      <c r="AU11" s="1736"/>
      <c r="AV11" s="1736"/>
      <c r="AW11" s="1736"/>
      <c r="AX11" s="1736"/>
      <c r="AY11" s="1730">
        <f t="shared" si="0"/>
        <v>0</v>
      </c>
      <c r="AZ11" s="1731"/>
      <c r="BA11" s="1731"/>
      <c r="BB11" s="1731"/>
      <c r="BC11" s="1731"/>
      <c r="BD11" s="1731"/>
      <c r="BE11" s="1731"/>
      <c r="BF11" s="1732"/>
      <c r="BG11" s="853"/>
    </row>
    <row r="12" spans="3:59" ht="27" customHeight="1">
      <c r="C12" s="1782" t="s">
        <v>1214</v>
      </c>
      <c r="D12" s="1783"/>
      <c r="E12" s="1783"/>
      <c r="F12" s="1783"/>
      <c r="G12" s="1783"/>
      <c r="H12" s="1783"/>
      <c r="I12" s="1783"/>
      <c r="J12" s="1783"/>
      <c r="K12" s="1783"/>
      <c r="L12" s="1783"/>
      <c r="M12" s="1777"/>
      <c r="N12" s="1778"/>
      <c r="O12" s="1778"/>
      <c r="P12" s="1778"/>
      <c r="Q12" s="1787"/>
      <c r="R12" s="1788"/>
      <c r="S12" s="1788"/>
      <c r="T12" s="1788"/>
      <c r="U12" s="1788"/>
      <c r="V12" s="1788"/>
      <c r="W12" s="1788"/>
      <c r="X12" s="1788"/>
      <c r="Y12" s="1788"/>
      <c r="Z12" s="1788"/>
      <c r="AA12" s="1788"/>
      <c r="AB12" s="1788"/>
      <c r="AC12" s="1788"/>
      <c r="AD12" s="1788"/>
      <c r="AE12" s="1788"/>
      <c r="AF12" s="1788"/>
      <c r="AG12" s="1788"/>
      <c r="AH12" s="1788"/>
      <c r="AI12" s="1788"/>
      <c r="AJ12" s="1788"/>
      <c r="AK12" s="1789"/>
      <c r="AL12" s="1735"/>
      <c r="AM12" s="1736"/>
      <c r="AN12" s="1736"/>
      <c r="AO12" s="1736"/>
      <c r="AP12" s="1736"/>
      <c r="AQ12" s="1736"/>
      <c r="AR12" s="1779"/>
      <c r="AS12" s="1780"/>
      <c r="AT12" s="1780"/>
      <c r="AU12" s="1780"/>
      <c r="AV12" s="1780"/>
      <c r="AW12" s="1780"/>
      <c r="AX12" s="1780"/>
      <c r="AY12" s="1730">
        <f t="shared" si="0"/>
        <v>0</v>
      </c>
      <c r="AZ12" s="1731"/>
      <c r="BA12" s="1731"/>
      <c r="BB12" s="1731"/>
      <c r="BC12" s="1731"/>
      <c r="BD12" s="1731"/>
      <c r="BE12" s="1731"/>
      <c r="BF12" s="1732"/>
      <c r="BG12" s="853"/>
    </row>
    <row r="13" spans="3:59" ht="27" customHeight="1">
      <c r="C13" s="1814" t="s">
        <v>1213</v>
      </c>
      <c r="D13" s="1815"/>
      <c r="E13" s="1815"/>
      <c r="F13" s="1815"/>
      <c r="G13" s="1815"/>
      <c r="H13" s="1815"/>
      <c r="I13" s="1815"/>
      <c r="J13" s="1815"/>
      <c r="K13" s="1815"/>
      <c r="L13" s="1815"/>
      <c r="M13" s="1816"/>
      <c r="N13" s="1817"/>
      <c r="O13" s="1817"/>
      <c r="P13" s="1818"/>
      <c r="Q13" s="1787"/>
      <c r="R13" s="1788"/>
      <c r="S13" s="1788"/>
      <c r="T13" s="1788"/>
      <c r="U13" s="1788"/>
      <c r="V13" s="1788"/>
      <c r="W13" s="1788"/>
      <c r="X13" s="1788"/>
      <c r="Y13" s="1788"/>
      <c r="Z13" s="1788"/>
      <c r="AA13" s="1788"/>
      <c r="AB13" s="1788"/>
      <c r="AC13" s="1788"/>
      <c r="AD13" s="1788"/>
      <c r="AE13" s="1788"/>
      <c r="AF13" s="1788"/>
      <c r="AG13" s="1788"/>
      <c r="AH13" s="1788"/>
      <c r="AI13" s="1788"/>
      <c r="AJ13" s="1788"/>
      <c r="AK13" s="1789"/>
      <c r="AL13" s="1735" t="s">
        <v>1215</v>
      </c>
      <c r="AM13" s="1736"/>
      <c r="AN13" s="1736"/>
      <c r="AO13" s="1736"/>
      <c r="AP13" s="1736"/>
      <c r="AQ13" s="1736"/>
      <c r="AR13" s="1741">
        <v>467</v>
      </c>
      <c r="AS13" s="1736"/>
      <c r="AT13" s="1736"/>
      <c r="AU13" s="1736"/>
      <c r="AV13" s="1736"/>
      <c r="AW13" s="1736"/>
      <c r="AX13" s="1736"/>
      <c r="AY13" s="1730">
        <f t="shared" si="0"/>
        <v>0</v>
      </c>
      <c r="AZ13" s="1731"/>
      <c r="BA13" s="1731"/>
      <c r="BB13" s="1731"/>
      <c r="BC13" s="1731"/>
      <c r="BD13" s="1731"/>
      <c r="BE13" s="1731"/>
      <c r="BF13" s="1732"/>
      <c r="BG13" s="853"/>
    </row>
    <row r="14" spans="3:59" ht="27" customHeight="1">
      <c r="C14" s="1814" t="s">
        <v>1200</v>
      </c>
      <c r="D14" s="1815"/>
      <c r="E14" s="1815"/>
      <c r="F14" s="1815"/>
      <c r="G14" s="1815"/>
      <c r="H14" s="1815"/>
      <c r="I14" s="1815"/>
      <c r="J14" s="1815"/>
      <c r="K14" s="1815"/>
      <c r="L14" s="1815"/>
      <c r="M14" s="1816"/>
      <c r="N14" s="1817"/>
      <c r="O14" s="1817"/>
      <c r="P14" s="1818"/>
      <c r="Q14" s="1787"/>
      <c r="R14" s="1788"/>
      <c r="S14" s="1788"/>
      <c r="T14" s="1788"/>
      <c r="U14" s="1788"/>
      <c r="V14" s="1788"/>
      <c r="W14" s="1788"/>
      <c r="X14" s="1788"/>
      <c r="Y14" s="1788"/>
      <c r="Z14" s="1788"/>
      <c r="AA14" s="1788"/>
      <c r="AB14" s="1788"/>
      <c r="AC14" s="1788"/>
      <c r="AD14" s="1788"/>
      <c r="AE14" s="1788"/>
      <c r="AF14" s="1788"/>
      <c r="AG14" s="1788"/>
      <c r="AH14" s="1788"/>
      <c r="AI14" s="1788"/>
      <c r="AJ14" s="1788"/>
      <c r="AK14" s="1789"/>
      <c r="AL14" s="1735" t="s">
        <v>1216</v>
      </c>
      <c r="AM14" s="1736"/>
      <c r="AN14" s="1736"/>
      <c r="AO14" s="1736"/>
      <c r="AP14" s="1736"/>
      <c r="AQ14" s="1736"/>
      <c r="AR14" s="1741">
        <v>852</v>
      </c>
      <c r="AS14" s="1736"/>
      <c r="AT14" s="1736"/>
      <c r="AU14" s="1736"/>
      <c r="AV14" s="1736"/>
      <c r="AW14" s="1736"/>
      <c r="AX14" s="1736"/>
      <c r="AY14" s="1730">
        <f t="shared" si="0"/>
        <v>0</v>
      </c>
      <c r="AZ14" s="1731"/>
      <c r="BA14" s="1731"/>
      <c r="BB14" s="1731"/>
      <c r="BC14" s="1731"/>
      <c r="BD14" s="1731"/>
      <c r="BE14" s="1731"/>
      <c r="BF14" s="1732"/>
      <c r="BG14" s="853"/>
    </row>
    <row r="15" spans="3:59" ht="29.25" customHeight="1">
      <c r="C15" s="1742" t="s">
        <v>1201</v>
      </c>
      <c r="D15" s="1743"/>
      <c r="E15" s="1743"/>
      <c r="F15" s="1743"/>
      <c r="G15" s="1743"/>
      <c r="H15" s="1743"/>
      <c r="I15" s="1743"/>
      <c r="J15" s="1743"/>
      <c r="K15" s="1743"/>
      <c r="L15" s="1743"/>
      <c r="M15" s="1777"/>
      <c r="N15" s="1778"/>
      <c r="O15" s="1778"/>
      <c r="P15" s="1812"/>
      <c r="Q15" s="1787"/>
      <c r="R15" s="1788"/>
      <c r="S15" s="1788"/>
      <c r="T15" s="1788"/>
      <c r="U15" s="1788"/>
      <c r="V15" s="1788"/>
      <c r="W15" s="1788"/>
      <c r="X15" s="1788"/>
      <c r="Y15" s="1788"/>
      <c r="Z15" s="1788"/>
      <c r="AA15" s="1788"/>
      <c r="AB15" s="1788"/>
      <c r="AC15" s="1788"/>
      <c r="AD15" s="1788"/>
      <c r="AE15" s="1788"/>
      <c r="AF15" s="1788"/>
      <c r="AG15" s="1788"/>
      <c r="AH15" s="1788"/>
      <c r="AI15" s="1788"/>
      <c r="AJ15" s="1788"/>
      <c r="AK15" s="1789"/>
      <c r="AL15" s="1735"/>
      <c r="AM15" s="1736"/>
      <c r="AN15" s="1736"/>
      <c r="AO15" s="1736"/>
      <c r="AP15" s="1736"/>
      <c r="AQ15" s="1736"/>
      <c r="AR15" s="1741"/>
      <c r="AS15" s="1736"/>
      <c r="AT15" s="1736"/>
      <c r="AU15" s="1736"/>
      <c r="AV15" s="1736"/>
      <c r="AW15" s="1736"/>
      <c r="AX15" s="1736"/>
      <c r="AY15" s="1730">
        <v>0</v>
      </c>
      <c r="AZ15" s="1731"/>
      <c r="BA15" s="1731"/>
      <c r="BB15" s="1731"/>
      <c r="BC15" s="1731"/>
      <c r="BD15" s="1731"/>
      <c r="BE15" s="1731"/>
      <c r="BF15" s="1732"/>
      <c r="BG15" s="853"/>
    </row>
    <row r="16" spans="3:59" ht="30.75" customHeight="1">
      <c r="C16" s="1742" t="s">
        <v>1201</v>
      </c>
      <c r="D16" s="1743"/>
      <c r="E16" s="1743"/>
      <c r="F16" s="1743"/>
      <c r="G16" s="1743"/>
      <c r="H16" s="1743"/>
      <c r="I16" s="1743"/>
      <c r="J16" s="1743"/>
      <c r="K16" s="1743"/>
      <c r="L16" s="1743"/>
      <c r="M16" s="1744"/>
      <c r="N16" s="1745"/>
      <c r="O16" s="1745"/>
      <c r="P16" s="1745"/>
      <c r="Q16" s="1787"/>
      <c r="R16" s="1788"/>
      <c r="S16" s="1788"/>
      <c r="T16" s="1788"/>
      <c r="U16" s="1788"/>
      <c r="V16" s="1788"/>
      <c r="W16" s="1788"/>
      <c r="X16" s="1788"/>
      <c r="Y16" s="1788"/>
      <c r="Z16" s="1788"/>
      <c r="AA16" s="1788"/>
      <c r="AB16" s="1788"/>
      <c r="AC16" s="1788"/>
      <c r="AD16" s="1788"/>
      <c r="AE16" s="1788"/>
      <c r="AF16" s="1788"/>
      <c r="AG16" s="1788"/>
      <c r="AH16" s="1788"/>
      <c r="AI16" s="1788"/>
      <c r="AJ16" s="1788"/>
      <c r="AK16" s="1789"/>
      <c r="AL16" s="1735"/>
      <c r="AM16" s="1736"/>
      <c r="AN16" s="1736"/>
      <c r="AO16" s="1736"/>
      <c r="AP16" s="1736"/>
      <c r="AQ16" s="1736"/>
      <c r="AR16" s="1741"/>
      <c r="AS16" s="1736"/>
      <c r="AT16" s="1736"/>
      <c r="AU16" s="1736"/>
      <c r="AV16" s="1736"/>
      <c r="AW16" s="1736"/>
      <c r="AX16" s="1736"/>
      <c r="AY16" s="1730">
        <v>0</v>
      </c>
      <c r="AZ16" s="1731"/>
      <c r="BA16" s="1731"/>
      <c r="BB16" s="1731"/>
      <c r="BC16" s="1731"/>
      <c r="BD16" s="1731"/>
      <c r="BE16" s="1731"/>
      <c r="BF16" s="1732"/>
      <c r="BG16" s="853"/>
    </row>
    <row r="17" spans="3:68" ht="28.5" customHeight="1">
      <c r="C17" s="1819" t="s">
        <v>1202</v>
      </c>
      <c r="D17" s="1820"/>
      <c r="E17" s="1820"/>
      <c r="F17" s="1820"/>
      <c r="G17" s="1820"/>
      <c r="H17" s="1820"/>
      <c r="I17" s="1820"/>
      <c r="J17" s="1820"/>
      <c r="K17" s="1820"/>
      <c r="L17" s="1821"/>
      <c r="M17" s="1744"/>
      <c r="N17" s="1745"/>
      <c r="O17" s="1745"/>
      <c r="P17" s="1745"/>
      <c r="Q17" s="1787"/>
      <c r="R17" s="1788"/>
      <c r="S17" s="1788"/>
      <c r="T17" s="1788"/>
      <c r="U17" s="1788"/>
      <c r="V17" s="1788"/>
      <c r="W17" s="1788"/>
      <c r="X17" s="1788"/>
      <c r="Y17" s="1788"/>
      <c r="Z17" s="1788"/>
      <c r="AA17" s="1788"/>
      <c r="AB17" s="1788"/>
      <c r="AC17" s="1788"/>
      <c r="AD17" s="1788"/>
      <c r="AE17" s="1788"/>
      <c r="AF17" s="1788"/>
      <c r="AG17" s="1788"/>
      <c r="AH17" s="1788"/>
      <c r="AI17" s="1788"/>
      <c r="AJ17" s="1788"/>
      <c r="AK17" s="1789"/>
      <c r="AL17" s="1735" t="s">
        <v>1217</v>
      </c>
      <c r="AM17" s="1736"/>
      <c r="AN17" s="1736"/>
      <c r="AO17" s="1736"/>
      <c r="AP17" s="1736"/>
      <c r="AQ17" s="1736"/>
      <c r="AR17" s="1741">
        <v>17477</v>
      </c>
      <c r="AS17" s="1736"/>
      <c r="AT17" s="1736"/>
      <c r="AU17" s="1736"/>
      <c r="AV17" s="1736"/>
      <c r="AW17" s="1736"/>
      <c r="AX17" s="1736"/>
      <c r="AY17" s="1730">
        <f t="shared" si="0"/>
        <v>0</v>
      </c>
      <c r="AZ17" s="1731"/>
      <c r="BA17" s="1731"/>
      <c r="BB17" s="1731"/>
      <c r="BC17" s="1731"/>
      <c r="BD17" s="1731"/>
      <c r="BE17" s="1731"/>
      <c r="BF17" s="1732"/>
      <c r="BG17" s="853"/>
    </row>
    <row r="18" spans="3:68" ht="30.75" customHeight="1" thickBot="1">
      <c r="C18" s="1825" t="s">
        <v>1222</v>
      </c>
      <c r="D18" s="1826"/>
      <c r="E18" s="1826"/>
      <c r="F18" s="1826"/>
      <c r="G18" s="1826"/>
      <c r="H18" s="1826"/>
      <c r="I18" s="1826"/>
      <c r="J18" s="1826"/>
      <c r="K18" s="1826"/>
      <c r="L18" s="1827"/>
      <c r="M18" s="1822"/>
      <c r="N18" s="1823"/>
      <c r="O18" s="1823"/>
      <c r="P18" s="1824"/>
      <c r="Q18" s="1790"/>
      <c r="R18" s="1791"/>
      <c r="S18" s="1791"/>
      <c r="T18" s="1791"/>
      <c r="U18" s="1791"/>
      <c r="V18" s="1791"/>
      <c r="W18" s="1791"/>
      <c r="X18" s="1791"/>
      <c r="Y18" s="1791"/>
      <c r="Z18" s="1791"/>
      <c r="AA18" s="1791"/>
      <c r="AB18" s="1791"/>
      <c r="AC18" s="1791"/>
      <c r="AD18" s="1791"/>
      <c r="AE18" s="1791"/>
      <c r="AF18" s="1791"/>
      <c r="AG18" s="1791"/>
      <c r="AH18" s="1791"/>
      <c r="AI18" s="1791"/>
      <c r="AJ18" s="1791"/>
      <c r="AK18" s="1792"/>
      <c r="AL18" s="1737" t="s">
        <v>1217</v>
      </c>
      <c r="AM18" s="1734"/>
      <c r="AN18" s="1734"/>
      <c r="AO18" s="1734"/>
      <c r="AP18" s="1734"/>
      <c r="AQ18" s="1734"/>
      <c r="AR18" s="1733">
        <v>24453</v>
      </c>
      <c r="AS18" s="1734"/>
      <c r="AT18" s="1734"/>
      <c r="AU18" s="1734"/>
      <c r="AV18" s="1734"/>
      <c r="AW18" s="1734"/>
      <c r="AX18" s="1734"/>
      <c r="AY18" s="1738">
        <f t="shared" si="0"/>
        <v>0</v>
      </c>
      <c r="AZ18" s="1739"/>
      <c r="BA18" s="1739"/>
      <c r="BB18" s="1739"/>
      <c r="BC18" s="1739"/>
      <c r="BD18" s="1739"/>
      <c r="BE18" s="1739"/>
      <c r="BF18" s="1740"/>
      <c r="BG18" s="853"/>
    </row>
    <row r="19" spans="3:68" ht="27.75" customHeight="1" thickTop="1" thickBot="1">
      <c r="C19" s="1828" t="s">
        <v>1138</v>
      </c>
      <c r="D19" s="1169"/>
      <c r="E19" s="1169"/>
      <c r="F19" s="1169"/>
      <c r="G19" s="1169"/>
      <c r="H19" s="1169"/>
      <c r="I19" s="1169"/>
      <c r="J19" s="1169"/>
      <c r="K19" s="1169"/>
      <c r="L19" s="1169"/>
      <c r="M19" s="1169"/>
      <c r="N19" s="1169"/>
      <c r="O19" s="1169"/>
      <c r="P19" s="1170"/>
      <c r="Q19" s="1721" t="e">
        <f>ROUNDDOWN(対象経費の実支出額算出表!E34/1000,0)</f>
        <v>#DIV/0!</v>
      </c>
      <c r="R19" s="1722"/>
      <c r="S19" s="1722"/>
      <c r="T19" s="1722"/>
      <c r="U19" s="1722"/>
      <c r="V19" s="1722"/>
      <c r="W19" s="1722"/>
      <c r="X19" s="1722"/>
      <c r="Y19" s="1722"/>
      <c r="Z19" s="1722"/>
      <c r="AA19" s="1722"/>
      <c r="AB19" s="1722"/>
      <c r="AC19" s="1722"/>
      <c r="AD19" s="1722"/>
      <c r="AE19" s="1722"/>
      <c r="AF19" s="1722"/>
      <c r="AG19" s="1722"/>
      <c r="AH19" s="1722"/>
      <c r="AI19" s="1722"/>
      <c r="AJ19" s="1723" t="s">
        <v>1203</v>
      </c>
      <c r="AK19" s="1724"/>
      <c r="AL19" s="1725">
        <f>SUM(AY4:BF18)</f>
        <v>0</v>
      </c>
      <c r="AM19" s="1726"/>
      <c r="AN19" s="1726"/>
      <c r="AO19" s="1726"/>
      <c r="AP19" s="1726"/>
      <c r="AQ19" s="1726"/>
      <c r="AR19" s="1726"/>
      <c r="AS19" s="1726"/>
      <c r="AT19" s="1726"/>
      <c r="AU19" s="1726"/>
      <c r="AV19" s="1726"/>
      <c r="AW19" s="1726"/>
      <c r="AX19" s="1726"/>
      <c r="AY19" s="1726"/>
      <c r="AZ19" s="1726"/>
      <c r="BA19" s="1726"/>
      <c r="BB19" s="1726"/>
      <c r="BC19" s="1727" t="s">
        <v>1204</v>
      </c>
      <c r="BD19" s="1728"/>
      <c r="BE19" s="1728"/>
      <c r="BF19" s="1729"/>
      <c r="BG19" s="853"/>
    </row>
    <row r="20" spans="3:68" ht="34.5" customHeight="1">
      <c r="C20" s="1753" t="s">
        <v>1224</v>
      </c>
      <c r="D20" s="1754"/>
      <c r="E20" s="1754"/>
      <c r="F20" s="1754"/>
      <c r="G20" s="1754"/>
      <c r="H20" s="1754"/>
      <c r="I20" s="1754"/>
      <c r="J20" s="1754"/>
      <c r="K20" s="1754"/>
      <c r="L20" s="1754"/>
      <c r="M20" s="1754"/>
      <c r="N20" s="1754"/>
      <c r="O20" s="1754"/>
      <c r="P20" s="1754"/>
      <c r="Q20" s="1755" t="e">
        <f>IF(ROUNDDOWN(Q19/2,0)&gt;=AL19,AL19,ROUNDDOWN(Q19/2,0))</f>
        <v>#DIV/0!</v>
      </c>
      <c r="R20" s="1756"/>
      <c r="S20" s="1756"/>
      <c r="T20" s="1756"/>
      <c r="U20" s="1756"/>
      <c r="V20" s="1756"/>
      <c r="W20" s="1756"/>
      <c r="X20" s="1756"/>
      <c r="Y20" s="1756"/>
      <c r="Z20" s="1756"/>
      <c r="AA20" s="1756"/>
      <c r="AB20" s="1756"/>
      <c r="AC20" s="1756"/>
      <c r="AD20" s="1756"/>
      <c r="AE20" s="1756"/>
      <c r="AF20" s="1756"/>
      <c r="AG20" s="1756"/>
      <c r="AH20" s="1756"/>
      <c r="AI20" s="1756"/>
      <c r="AJ20" s="1756"/>
      <c r="AK20" s="1756"/>
      <c r="AL20" s="1756"/>
      <c r="AM20" s="1756"/>
      <c r="AN20" s="1756"/>
      <c r="AO20" s="1756"/>
      <c r="AP20" s="1756"/>
      <c r="AQ20" s="1756"/>
      <c r="AR20" s="1756"/>
      <c r="AS20" s="1756"/>
      <c r="AT20" s="1756"/>
      <c r="AU20" s="1756"/>
      <c r="AV20" s="1756"/>
      <c r="AW20" s="1756"/>
      <c r="AX20" s="1756"/>
      <c r="AY20" s="1756"/>
      <c r="AZ20" s="1757" t="s">
        <v>1205</v>
      </c>
      <c r="BA20" s="1757"/>
      <c r="BB20" s="1757"/>
      <c r="BC20" s="1757"/>
      <c r="BD20" s="1757"/>
      <c r="BE20" s="1757"/>
      <c r="BF20" s="1758"/>
      <c r="BG20" s="853"/>
    </row>
    <row r="21" spans="3:68" ht="34.5" customHeight="1">
      <c r="C21" s="1759" t="s">
        <v>1221</v>
      </c>
      <c r="D21" s="1760"/>
      <c r="E21" s="1760"/>
      <c r="F21" s="1760"/>
      <c r="G21" s="1760"/>
      <c r="H21" s="1760"/>
      <c r="I21" s="1760"/>
      <c r="J21" s="1760"/>
      <c r="K21" s="1760"/>
      <c r="L21" s="1760"/>
      <c r="M21" s="1760"/>
      <c r="N21" s="1760"/>
      <c r="O21" s="1760"/>
      <c r="P21" s="1760"/>
      <c r="Q21" s="1761" t="e">
        <f>ROUNDDOWN(Q20/2,0)</f>
        <v>#DIV/0!</v>
      </c>
      <c r="R21" s="1762"/>
      <c r="S21" s="1762"/>
      <c r="T21" s="1762"/>
      <c r="U21" s="1762"/>
      <c r="V21" s="1762"/>
      <c r="W21" s="1762"/>
      <c r="X21" s="1762"/>
      <c r="Y21" s="1762"/>
      <c r="Z21" s="1762"/>
      <c r="AA21" s="1762"/>
      <c r="AB21" s="1762"/>
      <c r="AC21" s="1762"/>
      <c r="AD21" s="1762"/>
      <c r="AE21" s="1762"/>
      <c r="AF21" s="1762"/>
      <c r="AG21" s="1762"/>
      <c r="AH21" s="1762"/>
      <c r="AI21" s="1762"/>
      <c r="AJ21" s="1762"/>
      <c r="AK21" s="1762"/>
      <c r="AL21" s="1762"/>
      <c r="AM21" s="1762"/>
      <c r="AN21" s="1762"/>
      <c r="AO21" s="1762"/>
      <c r="AP21" s="1762"/>
      <c r="AQ21" s="1762"/>
      <c r="AR21" s="1762"/>
      <c r="AS21" s="1762"/>
      <c r="AT21" s="1762"/>
      <c r="AU21" s="1762"/>
      <c r="AV21" s="1762"/>
      <c r="AW21" s="1762"/>
      <c r="AX21" s="1762"/>
      <c r="AY21" s="1762"/>
      <c r="AZ21" s="1763" t="s">
        <v>1205</v>
      </c>
      <c r="BA21" s="1763"/>
      <c r="BB21" s="1763"/>
      <c r="BC21" s="1763"/>
      <c r="BD21" s="1763"/>
      <c r="BE21" s="1763"/>
      <c r="BF21" s="1764"/>
      <c r="BG21" s="853"/>
    </row>
    <row r="22" spans="3:68" ht="34.5" customHeight="1" thickBot="1">
      <c r="C22" s="1759" t="s">
        <v>1223</v>
      </c>
      <c r="D22" s="1760"/>
      <c r="E22" s="1760"/>
      <c r="F22" s="1760"/>
      <c r="G22" s="1760"/>
      <c r="H22" s="1760"/>
      <c r="I22" s="1760"/>
      <c r="J22" s="1760"/>
      <c r="K22" s="1760"/>
      <c r="L22" s="1760"/>
      <c r="M22" s="1760"/>
      <c r="N22" s="1760"/>
      <c r="O22" s="1760"/>
      <c r="P22" s="1760"/>
      <c r="Q22" s="1761" t="e">
        <f>MIN(Q20+Q21+BP22,対象経費の実支出額算出表!E31*3/4000)-(Q20+Q21)</f>
        <v>#DIV/0!</v>
      </c>
      <c r="R22" s="1762"/>
      <c r="S22" s="1762"/>
      <c r="T22" s="1762"/>
      <c r="U22" s="1762"/>
      <c r="V22" s="1762"/>
      <c r="W22" s="1762"/>
      <c r="X22" s="1762"/>
      <c r="Y22" s="1762"/>
      <c r="Z22" s="1762"/>
      <c r="AA22" s="1762"/>
      <c r="AB22" s="1762"/>
      <c r="AC22" s="1762"/>
      <c r="AD22" s="1762"/>
      <c r="AE22" s="1762"/>
      <c r="AF22" s="1762"/>
      <c r="AG22" s="1762"/>
      <c r="AH22" s="1762"/>
      <c r="AI22" s="1762"/>
      <c r="AJ22" s="1762"/>
      <c r="AK22" s="1762"/>
      <c r="AL22" s="1762"/>
      <c r="AM22" s="1762"/>
      <c r="AN22" s="1762"/>
      <c r="AO22" s="1762"/>
      <c r="AP22" s="1762"/>
      <c r="AQ22" s="1762"/>
      <c r="AR22" s="1762"/>
      <c r="AS22" s="1762"/>
      <c r="AT22" s="1762"/>
      <c r="AU22" s="1762"/>
      <c r="AV22" s="1762"/>
      <c r="AW22" s="1762"/>
      <c r="AX22" s="1762"/>
      <c r="AY22" s="1762"/>
      <c r="AZ22" s="1763" t="s">
        <v>1205</v>
      </c>
      <c r="BA22" s="1763"/>
      <c r="BB22" s="1763"/>
      <c r="BC22" s="1763"/>
      <c r="BD22" s="1763"/>
      <c r="BE22" s="1763"/>
      <c r="BF22" s="1764"/>
      <c r="BG22" s="861"/>
      <c r="BP22" s="838" t="e">
        <f>ROUNDDOWN(MIN((対象経費の実支出額算出表!N29+対象経費の実支出額算出表!M40+対象経費の実支出額算出表!O31)/1000,60000),0)</f>
        <v>#DIV/0!</v>
      </c>
    </row>
    <row r="23" spans="3:68" ht="34.5" customHeight="1" thickTop="1" thickBot="1">
      <c r="C23" s="1765" t="s">
        <v>1225</v>
      </c>
      <c r="D23" s="1766"/>
      <c r="E23" s="1766"/>
      <c r="F23" s="1766"/>
      <c r="G23" s="1766"/>
      <c r="H23" s="1766"/>
      <c r="I23" s="1766"/>
      <c r="J23" s="1766"/>
      <c r="K23" s="1766"/>
      <c r="L23" s="1766"/>
      <c r="M23" s="1766"/>
      <c r="N23" s="1766"/>
      <c r="O23" s="1766"/>
      <c r="P23" s="1766"/>
      <c r="Q23" s="1767" t="e">
        <f>SUM(Q20:AY22)</f>
        <v>#DIV/0!</v>
      </c>
      <c r="R23" s="1768"/>
      <c r="S23" s="1768"/>
      <c r="T23" s="1768"/>
      <c r="U23" s="1768"/>
      <c r="V23" s="1768"/>
      <c r="W23" s="1768"/>
      <c r="X23" s="1768"/>
      <c r="Y23" s="1768"/>
      <c r="Z23" s="1768"/>
      <c r="AA23" s="1768"/>
      <c r="AB23" s="1768"/>
      <c r="AC23" s="1768"/>
      <c r="AD23" s="1768"/>
      <c r="AE23" s="1768"/>
      <c r="AF23" s="1768"/>
      <c r="AG23" s="1768"/>
      <c r="AH23" s="1768"/>
      <c r="AI23" s="1768"/>
      <c r="AJ23" s="1768"/>
      <c r="AK23" s="1768"/>
      <c r="AL23" s="1768"/>
      <c r="AM23" s="1768"/>
      <c r="AN23" s="1768"/>
      <c r="AO23" s="1768"/>
      <c r="AP23" s="1768"/>
      <c r="AQ23" s="1768"/>
      <c r="AR23" s="1768"/>
      <c r="AS23" s="1768"/>
      <c r="AT23" s="1768"/>
      <c r="AU23" s="1768"/>
      <c r="AV23" s="1768"/>
      <c r="AW23" s="1768"/>
      <c r="AX23" s="1768"/>
      <c r="AY23" s="1768"/>
      <c r="AZ23" s="1769" t="s">
        <v>1205</v>
      </c>
      <c r="BA23" s="1769"/>
      <c r="BB23" s="1769"/>
      <c r="BC23" s="1769"/>
      <c r="BD23" s="1769"/>
      <c r="BE23" s="1769"/>
      <c r="BF23" s="1770"/>
      <c r="BG23" s="865"/>
    </row>
    <row r="24" spans="3:68" ht="26.25" customHeight="1" thickTop="1">
      <c r="C24" s="1746" t="s">
        <v>1206</v>
      </c>
      <c r="D24" s="1747"/>
      <c r="E24" s="1747"/>
      <c r="F24" s="1747"/>
      <c r="G24" s="1747"/>
      <c r="H24" s="1747"/>
      <c r="I24" s="1747"/>
      <c r="J24" s="1747"/>
      <c r="K24" s="1747"/>
      <c r="L24" s="1747"/>
      <c r="M24" s="1747"/>
      <c r="N24" s="1747"/>
      <c r="O24" s="1747"/>
      <c r="P24" s="1161"/>
      <c r="Q24" s="1747"/>
      <c r="R24" s="1747"/>
      <c r="S24" s="1747"/>
      <c r="T24" s="1747"/>
      <c r="U24" s="1747"/>
      <c r="V24" s="1747"/>
      <c r="W24" s="1747"/>
      <c r="X24" s="1747"/>
      <c r="Y24" s="1747"/>
      <c r="Z24" s="1747"/>
      <c r="AA24" s="1747"/>
      <c r="AB24" s="1747"/>
      <c r="AC24" s="1747"/>
      <c r="AD24" s="1747"/>
      <c r="AE24" s="1747"/>
      <c r="AF24" s="1747"/>
      <c r="AG24" s="1747"/>
      <c r="AH24" s="1747"/>
      <c r="AI24" s="1747"/>
      <c r="AJ24" s="1747"/>
      <c r="AK24" s="1747"/>
      <c r="AL24" s="1747"/>
      <c r="AM24" s="1747"/>
      <c r="AN24" s="1747"/>
      <c r="AO24" s="1747"/>
      <c r="AP24" s="1747"/>
      <c r="AQ24" s="1747"/>
      <c r="AR24" s="1747"/>
      <c r="AS24" s="1747"/>
      <c r="AT24" s="1747"/>
      <c r="AU24" s="1747"/>
      <c r="AV24" s="1747"/>
      <c r="AW24" s="1747"/>
      <c r="AX24" s="1747"/>
      <c r="AY24" s="1747"/>
      <c r="AZ24" s="1747"/>
      <c r="BA24" s="1747"/>
      <c r="BB24" s="1747"/>
      <c r="BC24" s="1747"/>
      <c r="BD24" s="1747"/>
      <c r="BE24" s="1747"/>
      <c r="BF24" s="1751"/>
      <c r="BG24" s="853"/>
    </row>
    <row r="25" spans="3:68" ht="30" customHeight="1">
      <c r="C25" s="1746"/>
      <c r="D25" s="1747"/>
      <c r="E25" s="1747"/>
      <c r="F25" s="1747"/>
      <c r="G25" s="1747"/>
      <c r="H25" s="1747"/>
      <c r="I25" s="1747"/>
      <c r="J25" s="1747"/>
      <c r="K25" s="1747"/>
      <c r="L25" s="1747"/>
      <c r="M25" s="1747"/>
      <c r="N25" s="1747"/>
      <c r="O25" s="1747"/>
      <c r="P25" s="1161"/>
      <c r="Q25" s="1747"/>
      <c r="R25" s="1747"/>
      <c r="S25" s="1747"/>
      <c r="T25" s="1747"/>
      <c r="U25" s="1747"/>
      <c r="V25" s="1747"/>
      <c r="W25" s="1747"/>
      <c r="X25" s="1747"/>
      <c r="Y25" s="1747"/>
      <c r="Z25" s="1747"/>
      <c r="AA25" s="1747"/>
      <c r="AB25" s="1747"/>
      <c r="AC25" s="1747"/>
      <c r="AD25" s="1747"/>
      <c r="AE25" s="1747"/>
      <c r="AF25" s="1747"/>
      <c r="AG25" s="1747"/>
      <c r="AH25" s="1747"/>
      <c r="AI25" s="1747"/>
      <c r="AJ25" s="1747"/>
      <c r="AK25" s="1747"/>
      <c r="AL25" s="1747"/>
      <c r="AM25" s="1747"/>
      <c r="AN25" s="1747"/>
      <c r="AO25" s="1747"/>
      <c r="AP25" s="1747"/>
      <c r="AQ25" s="1747"/>
      <c r="AR25" s="1747"/>
      <c r="AS25" s="1747"/>
      <c r="AT25" s="1747"/>
      <c r="AU25" s="1747"/>
      <c r="AV25" s="1747"/>
      <c r="AW25" s="1747"/>
      <c r="AX25" s="1747"/>
      <c r="AY25" s="1747"/>
      <c r="AZ25" s="1747"/>
      <c r="BA25" s="1747"/>
      <c r="BB25" s="1747"/>
      <c r="BC25" s="1747"/>
      <c r="BD25" s="1747"/>
      <c r="BE25" s="1747"/>
      <c r="BF25" s="1751"/>
    </row>
    <row r="26" spans="3:68" ht="24.75" customHeight="1">
      <c r="C26" s="1746"/>
      <c r="D26" s="1747"/>
      <c r="E26" s="1747"/>
      <c r="F26" s="1747"/>
      <c r="G26" s="1747"/>
      <c r="H26" s="1747"/>
      <c r="I26" s="1747"/>
      <c r="J26" s="1747"/>
      <c r="K26" s="1747"/>
      <c r="L26" s="1747"/>
      <c r="M26" s="1747"/>
      <c r="N26" s="1747"/>
      <c r="O26" s="1747"/>
      <c r="P26" s="1161"/>
      <c r="Q26" s="1747"/>
      <c r="R26" s="1747"/>
      <c r="S26" s="1747"/>
      <c r="T26" s="1747"/>
      <c r="U26" s="1747"/>
      <c r="V26" s="1747"/>
      <c r="W26" s="1747"/>
      <c r="X26" s="1747"/>
      <c r="Y26" s="1747"/>
      <c r="Z26" s="1747"/>
      <c r="AA26" s="1747"/>
      <c r="AB26" s="1747"/>
      <c r="AC26" s="1747"/>
      <c r="AD26" s="1747"/>
      <c r="AE26" s="1747"/>
      <c r="AF26" s="1747"/>
      <c r="AG26" s="1747"/>
      <c r="AH26" s="1747"/>
      <c r="AI26" s="1747"/>
      <c r="AJ26" s="1747"/>
      <c r="AK26" s="1747"/>
      <c r="AL26" s="1747"/>
      <c r="AM26" s="1747"/>
      <c r="AN26" s="1747"/>
      <c r="AO26" s="1747"/>
      <c r="AP26" s="1747"/>
      <c r="AQ26" s="1747"/>
      <c r="AR26" s="1747"/>
      <c r="AS26" s="1747"/>
      <c r="AT26" s="1747"/>
      <c r="AU26" s="1747"/>
      <c r="AV26" s="1747"/>
      <c r="AW26" s="1747"/>
      <c r="AX26" s="1747"/>
      <c r="AY26" s="1747"/>
      <c r="AZ26" s="1747"/>
      <c r="BA26" s="1747"/>
      <c r="BB26" s="1747"/>
      <c r="BC26" s="1747"/>
      <c r="BD26" s="1747"/>
      <c r="BE26" s="1747"/>
      <c r="BF26" s="1751"/>
    </row>
    <row r="27" spans="3:68" ht="24.75" customHeight="1">
      <c r="C27" s="1746"/>
      <c r="D27" s="1747"/>
      <c r="E27" s="1747"/>
      <c r="F27" s="1747"/>
      <c r="G27" s="1747"/>
      <c r="H27" s="1747"/>
      <c r="I27" s="1747"/>
      <c r="J27" s="1747"/>
      <c r="K27" s="1747"/>
      <c r="L27" s="1747"/>
      <c r="M27" s="1747"/>
      <c r="N27" s="1747"/>
      <c r="O27" s="1747"/>
      <c r="P27" s="1161"/>
      <c r="Q27" s="1747"/>
      <c r="R27" s="1747"/>
      <c r="S27" s="1747"/>
      <c r="T27" s="1747"/>
      <c r="U27" s="1747"/>
      <c r="V27" s="1747"/>
      <c r="W27" s="1747"/>
      <c r="X27" s="1747"/>
      <c r="Y27" s="1747"/>
      <c r="Z27" s="1747"/>
      <c r="AA27" s="1747"/>
      <c r="AB27" s="1747"/>
      <c r="AC27" s="1747"/>
      <c r="AD27" s="1747"/>
      <c r="AE27" s="1747"/>
      <c r="AF27" s="1747"/>
      <c r="AG27" s="1747"/>
      <c r="AH27" s="1747"/>
      <c r="AI27" s="1747"/>
      <c r="AJ27" s="1747"/>
      <c r="AK27" s="1747"/>
      <c r="AL27" s="1747"/>
      <c r="AM27" s="1747"/>
      <c r="AN27" s="1747"/>
      <c r="AO27" s="1747"/>
      <c r="AP27" s="1747"/>
      <c r="AQ27" s="1747"/>
      <c r="AR27" s="1747"/>
      <c r="AS27" s="1747"/>
      <c r="AT27" s="1747"/>
      <c r="AU27" s="1747"/>
      <c r="AV27" s="1747"/>
      <c r="AW27" s="1747"/>
      <c r="AX27" s="1747"/>
      <c r="AY27" s="1747"/>
      <c r="AZ27" s="1747"/>
      <c r="BA27" s="1747"/>
      <c r="BB27" s="1747"/>
      <c r="BC27" s="1747"/>
      <c r="BD27" s="1747"/>
      <c r="BE27" s="1747"/>
      <c r="BF27" s="1751"/>
    </row>
    <row r="28" spans="3:68" ht="20.25" customHeight="1">
      <c r="C28" s="1746"/>
      <c r="D28" s="1747"/>
      <c r="E28" s="1747"/>
      <c r="F28" s="1747"/>
      <c r="G28" s="1747"/>
      <c r="H28" s="1747"/>
      <c r="I28" s="1747"/>
      <c r="J28" s="1747"/>
      <c r="K28" s="1747"/>
      <c r="L28" s="1747"/>
      <c r="M28" s="1747"/>
      <c r="N28" s="1747"/>
      <c r="O28" s="1747"/>
      <c r="P28" s="1161"/>
      <c r="Q28" s="1747"/>
      <c r="R28" s="1747"/>
      <c r="S28" s="1747"/>
      <c r="T28" s="1747"/>
      <c r="U28" s="1747"/>
      <c r="V28" s="1747"/>
      <c r="W28" s="1747"/>
      <c r="X28" s="1747"/>
      <c r="Y28" s="1747"/>
      <c r="Z28" s="1747"/>
      <c r="AA28" s="1747"/>
      <c r="AB28" s="1747"/>
      <c r="AC28" s="1747"/>
      <c r="AD28" s="1747"/>
      <c r="AE28" s="1747"/>
      <c r="AF28" s="1747"/>
      <c r="AG28" s="1747"/>
      <c r="AH28" s="1747"/>
      <c r="AI28" s="1747"/>
      <c r="AJ28" s="1747"/>
      <c r="AK28" s="1747"/>
      <c r="AL28" s="1747"/>
      <c r="AM28" s="1747"/>
      <c r="AN28" s="1747"/>
      <c r="AO28" s="1747"/>
      <c r="AP28" s="1747"/>
      <c r="AQ28" s="1747"/>
      <c r="AR28" s="1747"/>
      <c r="AS28" s="1747"/>
      <c r="AT28" s="1747"/>
      <c r="AU28" s="1747"/>
      <c r="AV28" s="1747"/>
      <c r="AW28" s="1747"/>
      <c r="AX28" s="1747"/>
      <c r="AY28" s="1747"/>
      <c r="AZ28" s="1747"/>
      <c r="BA28" s="1747"/>
      <c r="BB28" s="1747"/>
      <c r="BC28" s="1747"/>
      <c r="BD28" s="1747"/>
      <c r="BE28" s="1747"/>
      <c r="BF28" s="1751"/>
      <c r="BG28" s="853"/>
    </row>
    <row r="29" spans="3:68" ht="20.25" customHeight="1">
      <c r="C29" s="1746"/>
      <c r="D29" s="1747"/>
      <c r="E29" s="1747"/>
      <c r="F29" s="1747"/>
      <c r="G29" s="1747"/>
      <c r="H29" s="1747"/>
      <c r="I29" s="1747"/>
      <c r="J29" s="1747"/>
      <c r="K29" s="1747"/>
      <c r="L29" s="1747"/>
      <c r="M29" s="1747"/>
      <c r="N29" s="1747"/>
      <c r="O29" s="1747"/>
      <c r="P29" s="1161"/>
      <c r="Q29" s="1747"/>
      <c r="R29" s="1747"/>
      <c r="S29" s="1747"/>
      <c r="T29" s="1747"/>
      <c r="U29" s="1747"/>
      <c r="V29" s="1747"/>
      <c r="W29" s="1747"/>
      <c r="X29" s="1747"/>
      <c r="Y29" s="1747"/>
      <c r="Z29" s="1747"/>
      <c r="AA29" s="1747"/>
      <c r="AB29" s="1747"/>
      <c r="AC29" s="1747"/>
      <c r="AD29" s="1747"/>
      <c r="AE29" s="1747"/>
      <c r="AF29" s="1747"/>
      <c r="AG29" s="1747"/>
      <c r="AH29" s="1747"/>
      <c r="AI29" s="1747"/>
      <c r="AJ29" s="1747"/>
      <c r="AK29" s="1747"/>
      <c r="AL29" s="1747"/>
      <c r="AM29" s="1747"/>
      <c r="AN29" s="1747"/>
      <c r="AO29" s="1747"/>
      <c r="AP29" s="1747"/>
      <c r="AQ29" s="1747"/>
      <c r="AR29" s="1747"/>
      <c r="AS29" s="1747"/>
      <c r="AT29" s="1747"/>
      <c r="AU29" s="1747"/>
      <c r="AV29" s="1747"/>
      <c r="AW29" s="1747"/>
      <c r="AX29" s="1747"/>
      <c r="AY29" s="1747"/>
      <c r="AZ29" s="1747"/>
      <c r="BA29" s="1747"/>
      <c r="BB29" s="1747"/>
      <c r="BC29" s="1747"/>
      <c r="BD29" s="1747"/>
      <c r="BE29" s="1747"/>
      <c r="BF29" s="1751"/>
      <c r="BG29" s="853"/>
    </row>
    <row r="30" spans="3:68" ht="20.25" customHeight="1" thickBot="1">
      <c r="C30" s="1748"/>
      <c r="D30" s="1749"/>
      <c r="E30" s="1749"/>
      <c r="F30" s="1749"/>
      <c r="G30" s="1749"/>
      <c r="H30" s="1749"/>
      <c r="I30" s="1749"/>
      <c r="J30" s="1749"/>
      <c r="K30" s="1749"/>
      <c r="L30" s="1749"/>
      <c r="M30" s="1749"/>
      <c r="N30" s="1749"/>
      <c r="O30" s="1749"/>
      <c r="P30" s="1750"/>
      <c r="Q30" s="1749"/>
      <c r="R30" s="1749"/>
      <c r="S30" s="1749"/>
      <c r="T30" s="1749"/>
      <c r="U30" s="1749"/>
      <c r="V30" s="1749"/>
      <c r="W30" s="1749"/>
      <c r="X30" s="1749"/>
      <c r="Y30" s="1749"/>
      <c r="Z30" s="1749"/>
      <c r="AA30" s="1749"/>
      <c r="AB30" s="1749"/>
      <c r="AC30" s="1749"/>
      <c r="AD30" s="1749"/>
      <c r="AE30" s="1749"/>
      <c r="AF30" s="1749"/>
      <c r="AG30" s="1749"/>
      <c r="AH30" s="1749"/>
      <c r="AI30" s="1749"/>
      <c r="AJ30" s="1749"/>
      <c r="AK30" s="1749"/>
      <c r="AL30" s="1749"/>
      <c r="AM30" s="1749"/>
      <c r="AN30" s="1749"/>
      <c r="AO30" s="1749"/>
      <c r="AP30" s="1749"/>
      <c r="AQ30" s="1749"/>
      <c r="AR30" s="1749"/>
      <c r="AS30" s="1749"/>
      <c r="AT30" s="1749"/>
      <c r="AU30" s="1749"/>
      <c r="AV30" s="1749"/>
      <c r="AW30" s="1749"/>
      <c r="AX30" s="1749"/>
      <c r="AY30" s="1749"/>
      <c r="AZ30" s="1749"/>
      <c r="BA30" s="1749"/>
      <c r="BB30" s="1749"/>
      <c r="BC30" s="1749"/>
      <c r="BD30" s="1749"/>
      <c r="BE30" s="1749"/>
      <c r="BF30" s="1752"/>
      <c r="BG30" s="853"/>
    </row>
    <row r="31" spans="3:68" ht="20.25" customHeight="1">
      <c r="C31" s="862"/>
      <c r="D31" s="949" t="s">
        <v>1280</v>
      </c>
      <c r="E31" s="862"/>
      <c r="F31" s="862"/>
      <c r="G31" s="862"/>
      <c r="H31" s="862"/>
      <c r="I31" s="862"/>
      <c r="J31" s="862"/>
      <c r="K31" s="862"/>
      <c r="L31" s="862"/>
      <c r="M31" s="862"/>
      <c r="N31" s="862"/>
      <c r="O31" s="862"/>
      <c r="P31" s="862"/>
      <c r="Q31" s="862"/>
      <c r="R31" s="862"/>
      <c r="S31" s="862"/>
      <c r="T31" s="862"/>
      <c r="U31" s="862"/>
      <c r="V31" s="862"/>
      <c r="W31" s="862"/>
      <c r="X31" s="862"/>
      <c r="Y31" s="862"/>
      <c r="Z31" s="862"/>
      <c r="AA31" s="862"/>
      <c r="AB31" s="862"/>
      <c r="AC31" s="862"/>
      <c r="AD31" s="862"/>
      <c r="AE31" s="862"/>
      <c r="AF31" s="862"/>
      <c r="AG31" s="862"/>
      <c r="AH31" s="862"/>
      <c r="AI31" s="862"/>
      <c r="AJ31" s="862"/>
      <c r="AK31" s="862"/>
      <c r="AL31" s="862"/>
      <c r="AM31" s="862"/>
      <c r="AN31" s="862"/>
      <c r="AO31" s="862"/>
      <c r="AP31" s="862"/>
      <c r="AQ31" s="862"/>
      <c r="AR31" s="862"/>
      <c r="AS31" s="862"/>
      <c r="AT31" s="862"/>
      <c r="AU31" s="862"/>
      <c r="AV31" s="862"/>
      <c r="AW31" s="862"/>
      <c r="AX31" s="862"/>
      <c r="AY31" s="862"/>
      <c r="AZ31" s="862"/>
      <c r="BA31" s="862"/>
      <c r="BB31" s="862"/>
      <c r="BC31" s="862"/>
      <c r="BD31" s="862"/>
      <c r="BE31" s="862"/>
      <c r="BF31" s="862"/>
      <c r="BG31" s="853"/>
    </row>
    <row r="32" spans="3:68" ht="20.25" customHeight="1">
      <c r="C32" s="862"/>
      <c r="D32" s="862"/>
      <c r="E32" s="862"/>
      <c r="F32" s="862"/>
      <c r="G32" s="862"/>
      <c r="H32" s="862"/>
      <c r="I32" s="862"/>
      <c r="J32" s="862"/>
      <c r="K32" s="862"/>
      <c r="L32" s="862"/>
      <c r="M32" s="862"/>
      <c r="N32" s="862"/>
      <c r="O32" s="862"/>
      <c r="P32" s="862"/>
      <c r="Q32" s="862"/>
      <c r="R32" s="862"/>
      <c r="S32" s="862"/>
      <c r="T32" s="862"/>
      <c r="U32" s="862"/>
      <c r="V32" s="862"/>
      <c r="W32" s="862"/>
      <c r="X32" s="862"/>
      <c r="Y32" s="862"/>
      <c r="Z32" s="862"/>
      <c r="AA32" s="862"/>
      <c r="AB32" s="862"/>
      <c r="AC32" s="862"/>
      <c r="AD32" s="862"/>
      <c r="AE32" s="862"/>
      <c r="AF32" s="862"/>
      <c r="AG32" s="862"/>
      <c r="AH32" s="862"/>
      <c r="AI32" s="862"/>
      <c r="AJ32" s="862"/>
      <c r="AK32" s="862"/>
      <c r="AL32" s="862"/>
      <c r="AM32" s="862"/>
      <c r="AN32" s="862"/>
      <c r="AO32" s="862"/>
      <c r="AP32" s="862"/>
      <c r="AQ32" s="862"/>
      <c r="AR32" s="862"/>
      <c r="AS32" s="862"/>
      <c r="AT32" s="862"/>
      <c r="AU32" s="862"/>
      <c r="AV32" s="862"/>
      <c r="AW32" s="862"/>
      <c r="AX32" s="862"/>
      <c r="AY32" s="862"/>
      <c r="AZ32" s="862"/>
      <c r="BA32" s="862"/>
      <c r="BB32" s="862"/>
      <c r="BC32" s="862"/>
      <c r="BD32" s="862"/>
      <c r="BE32" s="862"/>
      <c r="BF32" s="862"/>
      <c r="BG32" s="853"/>
    </row>
    <row r="33" spans="3:59" ht="18" customHeight="1"/>
    <row r="34" spans="3:59" ht="18.75" customHeight="1">
      <c r="C34" s="863"/>
      <c r="D34" s="853"/>
      <c r="E34" s="853"/>
      <c r="F34" s="853"/>
      <c r="G34" s="853"/>
      <c r="H34" s="853"/>
      <c r="I34" s="853"/>
      <c r="J34" s="853"/>
      <c r="K34" s="853"/>
      <c r="L34" s="853"/>
      <c r="M34" s="853"/>
      <c r="N34" s="853"/>
      <c r="O34" s="853"/>
      <c r="P34" s="853"/>
      <c r="Q34" s="850"/>
      <c r="R34" s="850"/>
      <c r="S34" s="854"/>
      <c r="T34" s="854"/>
      <c r="U34" s="854"/>
      <c r="V34" s="854"/>
      <c r="W34" s="850"/>
      <c r="X34" s="850"/>
      <c r="Y34" s="854"/>
      <c r="Z34" s="854"/>
      <c r="AA34" s="854"/>
      <c r="AB34" s="853"/>
      <c r="AC34" s="853"/>
      <c r="AD34" s="853"/>
      <c r="AG34" s="853"/>
      <c r="AH34" s="853"/>
      <c r="AI34" s="853"/>
      <c r="AJ34" s="853"/>
      <c r="AK34" s="853"/>
      <c r="AL34" s="853"/>
      <c r="AM34" s="853"/>
      <c r="AN34" s="853"/>
      <c r="AO34" s="853"/>
      <c r="AP34" s="853"/>
      <c r="AQ34" s="853"/>
      <c r="AR34" s="853"/>
      <c r="AS34" s="853"/>
      <c r="AT34" s="853"/>
      <c r="AU34" s="853"/>
      <c r="AV34" s="853"/>
      <c r="AW34" s="854"/>
      <c r="AX34" s="854"/>
      <c r="AY34" s="854"/>
      <c r="AZ34" s="853"/>
      <c r="BA34" s="853"/>
      <c r="BB34" s="854"/>
      <c r="BC34" s="854"/>
      <c r="BD34" s="854"/>
      <c r="BE34" s="853"/>
      <c r="BF34" s="853"/>
      <c r="BG34" s="853"/>
    </row>
  </sheetData>
  <mergeCells count="100">
    <mergeCell ref="M17:P17"/>
    <mergeCell ref="C17:L17"/>
    <mergeCell ref="M18:P18"/>
    <mergeCell ref="C18:L18"/>
    <mergeCell ref="C22:P22"/>
    <mergeCell ref="C19:P19"/>
    <mergeCell ref="C13:L13"/>
    <mergeCell ref="M13:P13"/>
    <mergeCell ref="AY13:BF13"/>
    <mergeCell ref="AL13:AQ13"/>
    <mergeCell ref="AL14:AQ14"/>
    <mergeCell ref="AR13:AX13"/>
    <mergeCell ref="AR14:AX14"/>
    <mergeCell ref="C14:L14"/>
    <mergeCell ref="M14:P14"/>
    <mergeCell ref="AY14:BF14"/>
    <mergeCell ref="C3:L3"/>
    <mergeCell ref="M3:P3"/>
    <mergeCell ref="Q3:AK3"/>
    <mergeCell ref="AL3:BF3"/>
    <mergeCell ref="C15:L15"/>
    <mergeCell ref="M15:P15"/>
    <mergeCell ref="AL4:AQ4"/>
    <mergeCell ref="AL5:AQ5"/>
    <mergeCell ref="AL6:AQ6"/>
    <mergeCell ref="AL7:AQ7"/>
    <mergeCell ref="AL8:AQ8"/>
    <mergeCell ref="AL9:AQ9"/>
    <mergeCell ref="AL10:AQ10"/>
    <mergeCell ref="AL11:AQ11"/>
    <mergeCell ref="AL12:AQ12"/>
    <mergeCell ref="C5:L5"/>
    <mergeCell ref="M5:P5"/>
    <mergeCell ref="AY5:BF5"/>
    <mergeCell ref="C4:G4"/>
    <mergeCell ref="H4:L4"/>
    <mergeCell ref="M4:P4"/>
    <mergeCell ref="AY4:BF4"/>
    <mergeCell ref="AR4:AX4"/>
    <mergeCell ref="AR5:AX5"/>
    <mergeCell ref="C7:L7"/>
    <mergeCell ref="M7:P7"/>
    <mergeCell ref="AY7:BF7"/>
    <mergeCell ref="C6:L6"/>
    <mergeCell ref="M6:P6"/>
    <mergeCell ref="AY6:BF6"/>
    <mergeCell ref="AR6:AX6"/>
    <mergeCell ref="AR7:AX7"/>
    <mergeCell ref="AR12:AX12"/>
    <mergeCell ref="D11:L11"/>
    <mergeCell ref="AY15:BF15"/>
    <mergeCell ref="C12:L12"/>
    <mergeCell ref="M12:P12"/>
    <mergeCell ref="AY12:BF12"/>
    <mergeCell ref="Q4:AK18"/>
    <mergeCell ref="AY17:BF17"/>
    <mergeCell ref="D8:L8"/>
    <mergeCell ref="M8:P8"/>
    <mergeCell ref="AY8:BF8"/>
    <mergeCell ref="C9:L9"/>
    <mergeCell ref="M9:P9"/>
    <mergeCell ref="AY9:BF9"/>
    <mergeCell ref="AR8:AX8"/>
    <mergeCell ref="AR9:AX9"/>
    <mergeCell ref="C10:L10"/>
    <mergeCell ref="M10:P10"/>
    <mergeCell ref="AY10:BF10"/>
    <mergeCell ref="M11:P11"/>
    <mergeCell ref="AY11:BF11"/>
    <mergeCell ref="AR10:AX10"/>
    <mergeCell ref="AR11:AX11"/>
    <mergeCell ref="C24:P30"/>
    <mergeCell ref="Q24:BF30"/>
    <mergeCell ref="C20:P20"/>
    <mergeCell ref="Q20:AY20"/>
    <mergeCell ref="AZ20:BF20"/>
    <mergeCell ref="C21:P21"/>
    <mergeCell ref="Q21:AY21"/>
    <mergeCell ref="AZ21:BF21"/>
    <mergeCell ref="Q22:AY22"/>
    <mergeCell ref="AZ22:BF22"/>
    <mergeCell ref="C23:P23"/>
    <mergeCell ref="Q23:AY23"/>
    <mergeCell ref="AZ23:BF23"/>
    <mergeCell ref="C16:L16"/>
    <mergeCell ref="AL15:AQ15"/>
    <mergeCell ref="AR15:AX15"/>
    <mergeCell ref="AR16:AX16"/>
    <mergeCell ref="M16:P16"/>
    <mergeCell ref="Q19:AI19"/>
    <mergeCell ref="AJ19:AK19"/>
    <mergeCell ref="AL19:BB19"/>
    <mergeCell ref="BC19:BF19"/>
    <mergeCell ref="AY16:BF16"/>
    <mergeCell ref="AR18:AX18"/>
    <mergeCell ref="AL16:AQ16"/>
    <mergeCell ref="AL17:AQ17"/>
    <mergeCell ref="AL18:AQ18"/>
    <mergeCell ref="AY18:BF18"/>
    <mergeCell ref="AR17:AX17"/>
  </mergeCells>
  <phoneticPr fontId="2"/>
  <dataValidations count="2">
    <dataValidation type="whole" operator="greaterThanOrEqual" allowBlank="1" showInputMessage="1" showErrorMessage="1" sqref="Q19:AI19 AY4:BF14 AY17:BF18">
      <formula1>1</formula1>
    </dataValidation>
    <dataValidation type="whole" errorStyle="information" operator="greaterThanOrEqual" allowBlank="1" showInputMessage="1" sqref="AY15:BF16">
      <formula1>1</formula1>
    </dataValidation>
  </dataValidations>
  <pageMargins left="0.7" right="0.7" top="0.75" bottom="0.75" header="0.3" footer="0.3"/>
  <pageSetup paperSize="9" scale="8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1143" r:id="rId4" name="Check Box 7">
              <controlPr defaultSize="0" autoFill="0" autoLine="0" autoPict="0">
                <anchor moveWithCells="1">
                  <from>
                    <xdr:col>19</xdr:col>
                    <xdr:colOff>104775</xdr:colOff>
                    <xdr:row>1</xdr:row>
                    <xdr:rowOff>0</xdr:rowOff>
                  </from>
                  <to>
                    <xdr:col>20</xdr:col>
                    <xdr:colOff>0</xdr:colOff>
                    <xdr:row>1</xdr:row>
                    <xdr:rowOff>190500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3"/>
  <sheetViews>
    <sheetView showGridLines="0" view="pageBreakPreview" zoomScale="96" zoomScaleNormal="100" zoomScaleSheetLayoutView="96" workbookViewId="0"/>
  </sheetViews>
  <sheetFormatPr defaultRowHeight="13.9" customHeight="1"/>
  <cols>
    <col min="1" max="1" width="4.625" style="488" customWidth="1"/>
    <col min="2" max="2" width="15.5" style="488" bestFit="1" customWidth="1"/>
    <col min="3" max="3" width="2" style="488" customWidth="1"/>
    <col min="4" max="4" width="11" style="488" customWidth="1"/>
    <col min="5" max="5" width="22.5" style="488" bestFit="1" customWidth="1"/>
    <col min="6" max="6" width="11" style="488" customWidth="1"/>
    <col min="7" max="7" width="3.75" style="488" customWidth="1"/>
    <col min="8" max="8" width="15.5" style="488" customWidth="1"/>
    <col min="9" max="9" width="1.625" style="488" customWidth="1"/>
    <col min="10" max="13" width="11" style="488" customWidth="1"/>
    <col min="14" max="15" width="11" style="489" customWidth="1"/>
    <col min="16" max="16" width="2.75" style="488" customWidth="1"/>
    <col min="17" max="16384" width="9" style="488"/>
  </cols>
  <sheetData>
    <row r="1" spans="1:16" ht="13.9" customHeight="1">
      <c r="A1" s="487"/>
    </row>
    <row r="2" spans="1:16" ht="13.9" customHeight="1">
      <c r="A2" s="1869" t="s">
        <v>866</v>
      </c>
      <c r="B2" s="1869"/>
      <c r="C2" s="1869"/>
      <c r="D2" s="1869"/>
      <c r="E2" s="1869"/>
      <c r="F2" s="1869"/>
      <c r="G2" s="1869"/>
      <c r="H2" s="1869"/>
      <c r="I2" s="1869"/>
      <c r="J2" s="1869"/>
      <c r="K2" s="1869"/>
      <c r="L2" s="1869"/>
      <c r="M2" s="1869"/>
      <c r="N2" s="490" t="s">
        <v>867</v>
      </c>
      <c r="O2" s="488"/>
    </row>
    <row r="3" spans="1:16" ht="13.9" customHeight="1">
      <c r="J3" s="491"/>
      <c r="N3" s="492"/>
      <c r="O3" s="492"/>
    </row>
    <row r="4" spans="1:16" ht="13.9" customHeight="1">
      <c r="A4" s="488" t="s">
        <v>868</v>
      </c>
      <c r="H4" s="1870" t="s">
        <v>869</v>
      </c>
      <c r="I4" s="1870"/>
      <c r="J4" s="1870"/>
      <c r="K4" s="1870"/>
      <c r="L4" s="1870"/>
      <c r="M4" s="1870"/>
    </row>
    <row r="5" spans="1:16" ht="13.9" customHeight="1">
      <c r="A5" s="1871" t="s">
        <v>870</v>
      </c>
      <c r="B5" s="1872"/>
      <c r="C5" s="1871" t="s">
        <v>871</v>
      </c>
      <c r="D5" s="1872"/>
      <c r="E5" s="1871" t="s">
        <v>872</v>
      </c>
      <c r="F5" s="1872"/>
      <c r="H5" s="1871" t="s">
        <v>873</v>
      </c>
      <c r="I5" s="1873"/>
      <c r="J5" s="1873"/>
      <c r="K5" s="1873"/>
      <c r="L5" s="1873"/>
      <c r="M5" s="1864" t="s">
        <v>874</v>
      </c>
      <c r="N5" s="1862" t="s">
        <v>875</v>
      </c>
      <c r="O5" s="1863"/>
    </row>
    <row r="6" spans="1:16" ht="13.9" customHeight="1">
      <c r="A6" s="1853" t="s">
        <v>876</v>
      </c>
      <c r="B6" s="493" t="s">
        <v>877</v>
      </c>
      <c r="C6" s="494" t="s">
        <v>878</v>
      </c>
      <c r="D6" s="495"/>
      <c r="E6" s="1844"/>
      <c r="F6" s="1845"/>
      <c r="H6" s="1864" t="s">
        <v>870</v>
      </c>
      <c r="I6" s="1830" t="s">
        <v>879</v>
      </c>
      <c r="J6" s="1832"/>
      <c r="K6" s="1864" t="s">
        <v>880</v>
      </c>
      <c r="L6" s="496" t="s">
        <v>881</v>
      </c>
      <c r="M6" s="1874"/>
      <c r="N6" s="497" t="s">
        <v>882</v>
      </c>
      <c r="O6" s="498" t="s">
        <v>883</v>
      </c>
    </row>
    <row r="7" spans="1:16" ht="13.9" customHeight="1">
      <c r="A7" s="1853"/>
      <c r="B7" s="493" t="s">
        <v>884</v>
      </c>
      <c r="C7" s="494" t="s">
        <v>885</v>
      </c>
      <c r="D7" s="495"/>
      <c r="E7" s="1844"/>
      <c r="F7" s="1845"/>
      <c r="H7" s="1852"/>
      <c r="I7" s="1865"/>
      <c r="J7" s="1866"/>
      <c r="K7" s="1852"/>
      <c r="L7" s="499" t="s">
        <v>886</v>
      </c>
      <c r="M7" s="1875"/>
      <c r="N7" s="500">
        <v>100</v>
      </c>
      <c r="O7" s="501">
        <v>30</v>
      </c>
      <c r="P7" s="502"/>
    </row>
    <row r="8" spans="1:16" ht="13.9" customHeight="1">
      <c r="A8" s="1853"/>
      <c r="B8" s="503" t="s">
        <v>887</v>
      </c>
      <c r="C8" s="494" t="s">
        <v>888</v>
      </c>
      <c r="D8" s="495"/>
      <c r="E8" s="1844"/>
      <c r="F8" s="1845"/>
      <c r="H8" s="1838" t="str">
        <f>B6</f>
        <v>建築主体工事</v>
      </c>
      <c r="I8" s="504" t="str">
        <f>C6</f>
        <v>A</v>
      </c>
      <c r="J8" s="505"/>
      <c r="K8" s="506"/>
      <c r="L8" s="507" t="e">
        <f>ROUND(J9/$J$31*$L$30,0)</f>
        <v>#DIV/0!</v>
      </c>
      <c r="M8" s="508"/>
      <c r="N8" s="509"/>
      <c r="O8" s="510"/>
      <c r="P8" s="502"/>
    </row>
    <row r="9" spans="1:16" ht="13.9" customHeight="1">
      <c r="A9" s="1853"/>
      <c r="B9" s="511" t="s">
        <v>889</v>
      </c>
      <c r="C9" s="494" t="s">
        <v>890</v>
      </c>
      <c r="D9" s="495"/>
      <c r="E9" s="1844"/>
      <c r="F9" s="1845"/>
      <c r="H9" s="1839"/>
      <c r="I9" s="512"/>
      <c r="J9" s="513">
        <f>D6</f>
        <v>0</v>
      </c>
      <c r="K9" s="514" t="e">
        <f>ROUND(J9/$J$31*$K$31,0)</f>
        <v>#DIV/0!</v>
      </c>
      <c r="L9" s="514" t="e">
        <f>ROUND(SUM(J9,K9,L8)*0.1,0)</f>
        <v>#DIV/0!</v>
      </c>
      <c r="M9" s="515" t="e">
        <f>SUM(J9,K9,L8,L9)</f>
        <v>#DIV/0!</v>
      </c>
      <c r="N9" s="516" t="e">
        <f>IF(M9&gt;0,(ROUND(M9/SUM($N$7:$O$7)*$N$7,0)),0)</f>
        <v>#DIV/0!</v>
      </c>
      <c r="O9" s="517" t="e">
        <f>IF(M9&gt;0,(M9-N9),0)</f>
        <v>#DIV/0!</v>
      </c>
      <c r="P9" s="502"/>
    </row>
    <row r="10" spans="1:16" ht="13.9" customHeight="1">
      <c r="A10" s="1853"/>
      <c r="B10" s="511" t="s">
        <v>891</v>
      </c>
      <c r="C10" s="494" t="s">
        <v>892</v>
      </c>
      <c r="D10" s="495"/>
      <c r="E10" s="1844"/>
      <c r="F10" s="1845"/>
      <c r="H10" s="1838" t="str">
        <f>B7</f>
        <v>電気設備工事</v>
      </c>
      <c r="I10" s="504" t="str">
        <f>C7</f>
        <v>B</v>
      </c>
      <c r="J10" s="505"/>
      <c r="K10" s="506"/>
      <c r="L10" s="507" t="e">
        <f>ROUND(J11/$J$31*$L$30,0)</f>
        <v>#DIV/0!</v>
      </c>
      <c r="M10" s="508"/>
      <c r="N10" s="509"/>
      <c r="O10" s="510"/>
      <c r="P10" s="502"/>
    </row>
    <row r="11" spans="1:16" ht="13.9" customHeight="1">
      <c r="A11" s="1853"/>
      <c r="B11" s="511" t="s">
        <v>893</v>
      </c>
      <c r="C11" s="494" t="s">
        <v>894</v>
      </c>
      <c r="D11" s="495"/>
      <c r="E11" s="1844"/>
      <c r="F11" s="1845"/>
      <c r="H11" s="1839"/>
      <c r="I11" s="512"/>
      <c r="J11" s="513">
        <f>D7</f>
        <v>0</v>
      </c>
      <c r="K11" s="514" t="e">
        <f>ROUND(J11/$J$31*$K$31,0)</f>
        <v>#DIV/0!</v>
      </c>
      <c r="L11" s="514" t="e">
        <f>ROUND(SUM(J11,K11,L10)*0.1,0)</f>
        <v>#DIV/0!</v>
      </c>
      <c r="M11" s="515" t="e">
        <f>SUM(J11,K11,L10,L11)</f>
        <v>#DIV/0!</v>
      </c>
      <c r="N11" s="516" t="e">
        <f>IF(M11&gt;0,(ROUND(M11/SUM($N$7:$O$7)*$N$7,0)),0)</f>
        <v>#DIV/0!</v>
      </c>
      <c r="O11" s="517" t="e">
        <f>IF(M11&gt;0,(M11-N11),0)</f>
        <v>#DIV/0!</v>
      </c>
      <c r="P11" s="502"/>
    </row>
    <row r="12" spans="1:16" ht="13.9" customHeight="1">
      <c r="A12" s="1853"/>
      <c r="B12" s="518" t="s">
        <v>895</v>
      </c>
      <c r="C12" s="519" t="s">
        <v>896</v>
      </c>
      <c r="D12" s="520"/>
      <c r="E12" s="521" t="s">
        <v>897</v>
      </c>
      <c r="F12" s="522"/>
      <c r="H12" s="1838" t="str">
        <f>B8</f>
        <v>機械設備工事</v>
      </c>
      <c r="I12" s="504" t="str">
        <f>C8</f>
        <v>C</v>
      </c>
      <c r="J12" s="505"/>
      <c r="K12" s="506"/>
      <c r="L12" s="507" t="e">
        <f>ROUND(J13/$J$31*$L$30,0)</f>
        <v>#DIV/0!</v>
      </c>
      <c r="M12" s="508"/>
      <c r="N12" s="509"/>
      <c r="O12" s="510"/>
      <c r="P12" s="502"/>
    </row>
    <row r="13" spans="1:16" ht="13.9" customHeight="1">
      <c r="A13" s="1853"/>
      <c r="B13" s="518" t="s">
        <v>895</v>
      </c>
      <c r="C13" s="519" t="s">
        <v>898</v>
      </c>
      <c r="D13" s="520"/>
      <c r="E13" s="1867" t="s">
        <v>899</v>
      </c>
      <c r="F13" s="1868"/>
      <c r="H13" s="1839"/>
      <c r="I13" s="512"/>
      <c r="J13" s="513">
        <f>D8</f>
        <v>0</v>
      </c>
      <c r="K13" s="514" t="e">
        <f>ROUND(J13/$J$31*$K$31,0)</f>
        <v>#DIV/0!</v>
      </c>
      <c r="L13" s="514" t="e">
        <f>ROUND(SUM(J13,K13,L12)*0.1,0)</f>
        <v>#DIV/0!</v>
      </c>
      <c r="M13" s="515" t="e">
        <f>SUM(J13,K13,L12,L13)</f>
        <v>#DIV/0!</v>
      </c>
      <c r="N13" s="516" t="e">
        <f>IF(M13&gt;0,(ROUND(M13/SUM($N$7:$O$7)*$N$7,0)),0)</f>
        <v>#DIV/0!</v>
      </c>
      <c r="O13" s="517" t="e">
        <f>IF(M13&gt;0,(M13-N13),0)</f>
        <v>#DIV/0!</v>
      </c>
      <c r="P13" s="502"/>
    </row>
    <row r="14" spans="1:16" ht="13.9" customHeight="1">
      <c r="A14" s="1853"/>
      <c r="B14" s="511" t="s">
        <v>900</v>
      </c>
      <c r="C14" s="494" t="s">
        <v>901</v>
      </c>
      <c r="D14" s="495"/>
      <c r="E14" s="1844"/>
      <c r="F14" s="1845"/>
      <c r="H14" s="1838" t="str">
        <f>B9</f>
        <v>冷暖房設備工事</v>
      </c>
      <c r="I14" s="504" t="str">
        <f>C9</f>
        <v>D</v>
      </c>
      <c r="J14" s="505"/>
      <c r="K14" s="506"/>
      <c r="L14" s="507" t="e">
        <f>ROUND(J15/$J$31*$L$30,0)</f>
        <v>#DIV/0!</v>
      </c>
      <c r="M14" s="508"/>
      <c r="N14" s="500"/>
      <c r="O14" s="501"/>
      <c r="P14" s="502" t="s">
        <v>902</v>
      </c>
    </row>
    <row r="15" spans="1:16" ht="13.9" customHeight="1">
      <c r="A15" s="1853"/>
      <c r="B15" s="523" t="s">
        <v>903</v>
      </c>
      <c r="C15" s="494" t="s">
        <v>904</v>
      </c>
      <c r="D15" s="495"/>
      <c r="E15" s="1844"/>
      <c r="F15" s="1845"/>
      <c r="H15" s="1839"/>
      <c r="I15" s="512"/>
      <c r="J15" s="513">
        <f>D9</f>
        <v>0</v>
      </c>
      <c r="K15" s="514" t="e">
        <f>ROUND(J15/$J$31*$K$31,0)</f>
        <v>#DIV/0!</v>
      </c>
      <c r="L15" s="514" t="e">
        <f>ROUND(SUM(J15,K15,L14)*0.1,0)</f>
        <v>#DIV/0!</v>
      </c>
      <c r="M15" s="515" t="e">
        <f>SUM(J15,K15,L14,L15)</f>
        <v>#DIV/0!</v>
      </c>
      <c r="N15" s="516" t="e">
        <f>IF(M15&gt;0,(IF(N14&gt;0,(ROUND(M15/SUM($N$14:$O$14)*$N$14,0)),M15)),0)</f>
        <v>#DIV/0!</v>
      </c>
      <c r="O15" s="517">
        <f>IF(O14&gt;0,(M15-N15),0)</f>
        <v>0</v>
      </c>
    </row>
    <row r="16" spans="1:16" ht="13.9" customHeight="1">
      <c r="A16" s="1853" t="s">
        <v>905</v>
      </c>
      <c r="B16" s="524"/>
      <c r="C16" s="1830" t="s">
        <v>906</v>
      </c>
      <c r="D16" s="1855">
        <f>SUM(F16:F24)</f>
        <v>0</v>
      </c>
      <c r="E16" s="525" t="s">
        <v>907</v>
      </c>
      <c r="F16" s="495"/>
      <c r="H16" s="1838" t="str">
        <f>B10</f>
        <v>仮設施設整備工事</v>
      </c>
      <c r="I16" s="504" t="str">
        <f>C10</f>
        <v>E</v>
      </c>
      <c r="J16" s="505"/>
      <c r="K16" s="506"/>
      <c r="L16" s="507" t="e">
        <f>ROUND(J17/$J$31*$L$30,0)</f>
        <v>#DIV/0!</v>
      </c>
      <c r="M16" s="508"/>
      <c r="N16" s="509"/>
      <c r="O16" s="510"/>
      <c r="P16" s="502"/>
    </row>
    <row r="17" spans="1:16" ht="13.9" customHeight="1">
      <c r="A17" s="1853"/>
      <c r="B17" s="526"/>
      <c r="C17" s="1854"/>
      <c r="D17" s="1856"/>
      <c r="E17" s="525" t="s">
        <v>908</v>
      </c>
      <c r="F17" s="495"/>
      <c r="H17" s="1839"/>
      <c r="I17" s="512"/>
      <c r="J17" s="513">
        <f>D10</f>
        <v>0</v>
      </c>
      <c r="K17" s="514" t="e">
        <f>ROUND(J17/$J$31*$K$31,0)</f>
        <v>#DIV/0!</v>
      </c>
      <c r="L17" s="514" t="e">
        <f>ROUND(SUM(J17,K17,L16)*0.1,0)</f>
        <v>#DIV/0!</v>
      </c>
      <c r="M17" s="515" t="e">
        <f>SUM(J17,K17,L16,L17)</f>
        <v>#DIV/0!</v>
      </c>
      <c r="N17" s="516" t="e">
        <f>IF(M17&gt;0,(ROUND(M17/SUM($N$7:$O$7)*$N$7,0)),0)</f>
        <v>#DIV/0!</v>
      </c>
      <c r="O17" s="517" t="e">
        <f>IF(M17&gt;0,(M17-N17),0)</f>
        <v>#DIV/0!</v>
      </c>
    </row>
    <row r="18" spans="1:16" ht="13.9" customHeight="1">
      <c r="A18" s="1853"/>
      <c r="B18" s="526"/>
      <c r="C18" s="1854"/>
      <c r="D18" s="1856"/>
      <c r="E18" s="527"/>
      <c r="F18" s="495"/>
      <c r="H18" s="1858" t="str">
        <f>B11</f>
        <v>浄化槽設備工事</v>
      </c>
      <c r="I18" s="504" t="str">
        <f>C11</f>
        <v>F</v>
      </c>
      <c r="J18" s="505"/>
      <c r="K18" s="506"/>
      <c r="L18" s="507" t="e">
        <f>ROUND(J19/$J$31*$L$30,0)</f>
        <v>#DIV/0!</v>
      </c>
      <c r="M18" s="508"/>
      <c r="N18" s="528"/>
      <c r="O18" s="529"/>
      <c r="P18" s="502" t="s">
        <v>909</v>
      </c>
    </row>
    <row r="19" spans="1:16" ht="13.9" customHeight="1">
      <c r="A19" s="1853"/>
      <c r="B19" s="530"/>
      <c r="C19" s="1854"/>
      <c r="D19" s="1856"/>
      <c r="E19" s="531"/>
      <c r="F19" s="495"/>
      <c r="H19" s="1859"/>
      <c r="I19" s="512"/>
      <c r="J19" s="513">
        <f>D11</f>
        <v>0</v>
      </c>
      <c r="K19" s="514" t="e">
        <f>ROUND(J19/$J$31*$K$31,0)</f>
        <v>#DIV/0!</v>
      </c>
      <c r="L19" s="514" t="e">
        <f>ROUND(SUM(J19,K19,L18)*0.1,0)</f>
        <v>#DIV/0!</v>
      </c>
      <c r="M19" s="515" t="e">
        <f>SUM(J19,K19,L18,L19)</f>
        <v>#DIV/0!</v>
      </c>
      <c r="N19" s="516" t="e">
        <f>IF(M19&gt;0,(IF(N18&gt;0,(ROUND(M19/SUM($N$18:$O$18)*$N$18,0)),M19)),0)</f>
        <v>#DIV/0!</v>
      </c>
      <c r="O19" s="517">
        <f>IF(O18&gt;0,(M19-N19),0)</f>
        <v>0</v>
      </c>
    </row>
    <row r="20" spans="1:16" ht="13.9" customHeight="1">
      <c r="A20" s="1853"/>
      <c r="B20" s="530" t="s">
        <v>910</v>
      </c>
      <c r="C20" s="1854"/>
      <c r="D20" s="1856"/>
      <c r="E20" s="531"/>
      <c r="F20" s="495"/>
      <c r="H20" s="1860" t="str">
        <f>B12&amp;"（"&amp;E12&amp;"）"</f>
        <v>特殊附帯工事費（資源有効活用整備分）</v>
      </c>
      <c r="I20" s="532" t="str">
        <f>C12</f>
        <v>G</v>
      </c>
      <c r="J20" s="505"/>
      <c r="K20" s="506"/>
      <c r="L20" s="507" t="e">
        <f>ROUND(J21/$J$31*$L$30,0)</f>
        <v>#DIV/0!</v>
      </c>
      <c r="M20" s="508"/>
      <c r="N20" s="500"/>
      <c r="O20" s="501"/>
      <c r="P20" s="502"/>
    </row>
    <row r="21" spans="1:16" ht="13.9" customHeight="1">
      <c r="A21" s="1853"/>
      <c r="B21" s="526"/>
      <c r="C21" s="1854"/>
      <c r="D21" s="1856"/>
      <c r="E21" s="531"/>
      <c r="F21" s="495"/>
      <c r="H21" s="1861"/>
      <c r="I21" s="533"/>
      <c r="J21" s="513">
        <f>D12</f>
        <v>0</v>
      </c>
      <c r="K21" s="514" t="e">
        <f>ROUND(J21/$J$31*$K$31,0)</f>
        <v>#DIV/0!</v>
      </c>
      <c r="L21" s="514" t="e">
        <f>ROUND(SUM(J21,K21,L20)*0.1,0)</f>
        <v>#DIV/0!</v>
      </c>
      <c r="M21" s="514" t="e">
        <f>SUM(J21,K21,L20,L21)</f>
        <v>#DIV/0!</v>
      </c>
      <c r="N21" s="516" t="e">
        <f>IF(M21&gt;0,(ROUND(M21/SUM($N$7:$O$7)*$N$7,0)),0)</f>
        <v>#DIV/0!</v>
      </c>
      <c r="O21" s="517" t="e">
        <f>IF(M21&gt;0,(M21-N21),0)</f>
        <v>#DIV/0!</v>
      </c>
    </row>
    <row r="22" spans="1:16" ht="13.9" customHeight="1">
      <c r="A22" s="1853"/>
      <c r="B22" s="526"/>
      <c r="C22" s="1854"/>
      <c r="D22" s="1856"/>
      <c r="E22" s="531"/>
      <c r="F22" s="495"/>
      <c r="H22" s="1860" t="str">
        <f>B13&amp;"（"&amp;E13&amp;"）"</f>
        <v>特殊附帯工事費（屋外教育環境整備分）</v>
      </c>
      <c r="I22" s="532" t="str">
        <f>C13</f>
        <v>G'</v>
      </c>
      <c r="J22" s="505"/>
      <c r="K22" s="506"/>
      <c r="L22" s="507" t="e">
        <f>ROUND(J23/$J$31*$L$30,0)</f>
        <v>#DIV/0!</v>
      </c>
      <c r="M22" s="508"/>
      <c r="N22" s="500"/>
      <c r="O22" s="501"/>
      <c r="P22" s="534"/>
    </row>
    <row r="23" spans="1:16" ht="13.9" customHeight="1">
      <c r="A23" s="1853"/>
      <c r="B23" s="526"/>
      <c r="C23" s="1854"/>
      <c r="D23" s="1856"/>
      <c r="E23" s="531"/>
      <c r="F23" s="495"/>
      <c r="H23" s="1861"/>
      <c r="I23" s="533"/>
      <c r="J23" s="513">
        <f>D13</f>
        <v>0</v>
      </c>
      <c r="K23" s="514" t="e">
        <f>ROUND(J23/$J$31*$K$31,0)</f>
        <v>#DIV/0!</v>
      </c>
      <c r="L23" s="514" t="e">
        <f>ROUND(SUM(J23,K23,L22)*0.1,0)</f>
        <v>#DIV/0!</v>
      </c>
      <c r="M23" s="514" t="e">
        <f>SUM(J23,K23,L22,L23)</f>
        <v>#DIV/0!</v>
      </c>
      <c r="N23" s="516" t="e">
        <f>IF(M23&gt;0,(ROUND(M23/SUM($N$7:$O$7)*$N$7,0)),0)</f>
        <v>#DIV/0!</v>
      </c>
      <c r="O23" s="517" t="e">
        <f>IF(M23&gt;0,(M23-N23),0)</f>
        <v>#DIV/0!</v>
      </c>
      <c r="P23" s="502"/>
    </row>
    <row r="24" spans="1:16" ht="13.9" customHeight="1">
      <c r="A24" s="1853"/>
      <c r="B24" s="535"/>
      <c r="C24" s="1831"/>
      <c r="D24" s="1857"/>
      <c r="E24" s="531"/>
      <c r="F24" s="495"/>
      <c r="H24" s="1838" t="str">
        <f>B14</f>
        <v>解体撤去工事</v>
      </c>
      <c r="I24" s="504" t="str">
        <f>C14</f>
        <v>H</v>
      </c>
      <c r="J24" s="505"/>
      <c r="K24" s="506"/>
      <c r="L24" s="507" t="e">
        <f>ROUND(J25/$J$31*$L$30,0)</f>
        <v>#DIV/0!</v>
      </c>
      <c r="M24" s="508"/>
      <c r="N24" s="536"/>
      <c r="O24" s="537"/>
    </row>
    <row r="25" spans="1:16" ht="13.9" customHeight="1">
      <c r="A25" s="538" t="s">
        <v>911</v>
      </c>
      <c r="B25" s="511" t="s">
        <v>912</v>
      </c>
      <c r="C25" s="494" t="s">
        <v>913</v>
      </c>
      <c r="D25" s="539"/>
      <c r="E25" s="1844"/>
      <c r="F25" s="1845"/>
      <c r="H25" s="1839"/>
      <c r="I25" s="512"/>
      <c r="J25" s="513">
        <f>D14</f>
        <v>0</v>
      </c>
      <c r="K25" s="514" t="e">
        <f>ROUND(J25/$J$31*$K$31,0)</f>
        <v>#DIV/0!</v>
      </c>
      <c r="L25" s="514" t="e">
        <f>ROUND(SUM(J25,K25,L24)*0.1,0)</f>
        <v>#DIV/0!</v>
      </c>
      <c r="M25" s="514" t="e">
        <f>SUM(J25,K25,L24,L25)</f>
        <v>#DIV/0!</v>
      </c>
      <c r="N25" s="516" t="e">
        <f>IF(M25&gt;0,(ROUND(M25/SUM($N$7:$O$7)*$N$7,0)),0)</f>
        <v>#DIV/0!</v>
      </c>
      <c r="O25" s="517" t="e">
        <f>IF(M25&gt;0,(M25-N25),0)</f>
        <v>#DIV/0!</v>
      </c>
    </row>
    <row r="26" spans="1:16" ht="13.9" customHeight="1">
      <c r="A26" s="540"/>
      <c r="B26" s="511" t="s">
        <v>914</v>
      </c>
      <c r="C26" s="494" t="s">
        <v>915</v>
      </c>
      <c r="D26" s="539"/>
      <c r="E26" s="1844"/>
      <c r="F26" s="1845"/>
      <c r="H26" s="1838" t="str">
        <f>B15</f>
        <v>外構工事費（防犯対策に限る）</v>
      </c>
      <c r="I26" s="504" t="str">
        <f>C15</f>
        <v>I</v>
      </c>
      <c r="J26" s="505"/>
      <c r="K26" s="506"/>
      <c r="L26" s="507" t="e">
        <f>ROUND(J27/$J$31*$L$30,0)</f>
        <v>#DIV/0!</v>
      </c>
      <c r="M26" s="508"/>
      <c r="N26" s="536"/>
      <c r="O26" s="537"/>
    </row>
    <row r="27" spans="1:16" ht="13.9" customHeight="1" thickBot="1">
      <c r="A27" s="541" t="s">
        <v>916</v>
      </c>
      <c r="B27" s="542" t="s">
        <v>917</v>
      </c>
      <c r="C27" s="543" t="s">
        <v>918</v>
      </c>
      <c r="D27" s="544"/>
      <c r="E27" s="1846"/>
      <c r="F27" s="1847"/>
      <c r="H27" s="1839"/>
      <c r="I27" s="512"/>
      <c r="J27" s="513">
        <f>D15</f>
        <v>0</v>
      </c>
      <c r="K27" s="514" t="e">
        <f>ROUND(J27/$J$31*$K$31,0)</f>
        <v>#DIV/0!</v>
      </c>
      <c r="L27" s="514" t="e">
        <f>ROUND(SUM(J27,K27,L26)*0.1,0)</f>
        <v>#DIV/0!</v>
      </c>
      <c r="M27" s="514" t="e">
        <f>SUM(J27,K27,L26,L27)</f>
        <v>#DIV/0!</v>
      </c>
      <c r="N27" s="516" t="e">
        <f>IF(M27&gt;0,(ROUND(M27/SUM($N$7:$O$7)*$N$7,0)),0)</f>
        <v>#DIV/0!</v>
      </c>
      <c r="O27" s="517" t="e">
        <f>IF(M27&gt;0,(M27-N27),0)</f>
        <v>#DIV/0!</v>
      </c>
    </row>
    <row r="28" spans="1:16" ht="13.9" customHeight="1" thickTop="1">
      <c r="A28" s="1848" t="s">
        <v>919</v>
      </c>
      <c r="B28" s="1849"/>
      <c r="C28" s="545" t="s">
        <v>920</v>
      </c>
      <c r="D28" s="546">
        <f>SUM(D6:D27)</f>
        <v>0</v>
      </c>
      <c r="E28" s="547"/>
      <c r="F28" s="548"/>
      <c r="H28" s="1838" t="s">
        <v>910</v>
      </c>
      <c r="I28" s="504" t="str">
        <f>C16</f>
        <v>J</v>
      </c>
      <c r="J28" s="505"/>
      <c r="K28" s="506"/>
      <c r="L28" s="549" t="e">
        <f>L30-SUM(L8,L10,L12,L14,L16,L18,L20,L22,L24,L26)</f>
        <v>#DIV/0!</v>
      </c>
      <c r="M28" s="508"/>
      <c r="N28" s="550" t="s">
        <v>921</v>
      </c>
      <c r="O28" s="501"/>
      <c r="P28" s="502" t="s">
        <v>922</v>
      </c>
    </row>
    <row r="29" spans="1:16" ht="13.9" customHeight="1" thickBot="1">
      <c r="A29" s="551"/>
      <c r="B29" s="552"/>
      <c r="C29" s="553"/>
      <c r="D29" s="554"/>
      <c r="E29" s="555"/>
      <c r="F29" s="556"/>
      <c r="H29" s="1850"/>
      <c r="I29" s="557"/>
      <c r="J29" s="558">
        <f>D16</f>
        <v>0</v>
      </c>
      <c r="K29" s="559" t="e">
        <f>K31-SUM(K9,K11,K13,K15,K17,K19,K21,K23,K25,K27)</f>
        <v>#DIV/0!</v>
      </c>
      <c r="L29" s="559" t="e">
        <f>L31-SUM(L9,L11,L13,L15,L17,L19,L21,L23,L25,L27)</f>
        <v>#DIV/0!</v>
      </c>
      <c r="M29" s="559" t="e">
        <f>SUM(J29,K29,L28,L29)</f>
        <v>#DIV/0!</v>
      </c>
      <c r="N29" s="560" t="e">
        <f>IF(M29&gt;0,(ROUND(M29/SUM($N$7:$O$7)*$N$7,0)),0)</f>
        <v>#DIV/0!</v>
      </c>
      <c r="O29" s="561" t="e">
        <f>IF(M29&gt;0,(M29-N29),0)</f>
        <v>#DIV/0!</v>
      </c>
    </row>
    <row r="30" spans="1:16" ht="13.9" customHeight="1" thickTop="1">
      <c r="D30" s="562" t="s">
        <v>923</v>
      </c>
      <c r="E30" s="490"/>
      <c r="H30" s="1851" t="s">
        <v>924</v>
      </c>
      <c r="I30" s="563"/>
      <c r="J30" s="564"/>
      <c r="K30" s="565"/>
      <c r="L30" s="566">
        <f>D26</f>
        <v>0</v>
      </c>
      <c r="M30" s="515"/>
      <c r="N30" s="567" t="s">
        <v>925</v>
      </c>
      <c r="O30" s="568"/>
    </row>
    <row r="31" spans="1:16" ht="13.9" customHeight="1" thickBot="1">
      <c r="E31" s="569">
        <f>SUM(D28+J40)</f>
        <v>0</v>
      </c>
      <c r="H31" s="1852"/>
      <c r="I31" s="512"/>
      <c r="J31" s="517">
        <f>SUM(J9,J11,J13,J15,J17,J19,J21,J23,J25,J27,J29)</f>
        <v>0</v>
      </c>
      <c r="K31" s="570">
        <f>D25</f>
        <v>0</v>
      </c>
      <c r="L31" s="517">
        <f>D27</f>
        <v>0</v>
      </c>
      <c r="M31" s="570" t="e">
        <f>SUM(M9,M11,M13,M15,M17,M19,M21,M23,M25,M27,M29)</f>
        <v>#DIV/0!</v>
      </c>
      <c r="N31" s="516" t="e">
        <f>SUM(N9,N11,N13,N15,N17,N19,N21,N23,N25,N27,N29)</f>
        <v>#DIV/0!</v>
      </c>
      <c r="O31" s="517" t="e">
        <f>SUM(O9,O11,O13,O15,O17,O19,O21,O23,O25,O27,O29)</f>
        <v>#DIV/0!</v>
      </c>
    </row>
    <row r="32" spans="1:16" ht="13.9" customHeight="1" thickTop="1">
      <c r="C32" s="555"/>
      <c r="D32" s="555"/>
      <c r="E32" s="555"/>
      <c r="K32" s="571"/>
    </row>
    <row r="33" spans="3:15" ht="13.9" customHeight="1">
      <c r="C33" s="555"/>
      <c r="D33" s="572" t="s">
        <v>1264</v>
      </c>
      <c r="E33" s="490"/>
      <c r="N33" s="573"/>
    </row>
    <row r="34" spans="3:15" ht="13.9" customHeight="1" thickBot="1">
      <c r="C34" s="555"/>
      <c r="E34" s="569" t="e">
        <f>N31-N29+O39</f>
        <v>#DIV/0!</v>
      </c>
      <c r="H34" s="488" t="s">
        <v>926</v>
      </c>
      <c r="K34" s="574"/>
    </row>
    <row r="35" spans="3:15" ht="13.9" customHeight="1" thickTop="1">
      <c r="C35" s="555"/>
      <c r="H35" s="1830" t="s">
        <v>927</v>
      </c>
      <c r="I35" s="1830" t="s">
        <v>928</v>
      </c>
      <c r="J35" s="1832"/>
      <c r="K35" s="1834" t="s">
        <v>929</v>
      </c>
      <c r="L35" s="1836" t="s">
        <v>930</v>
      </c>
      <c r="M35" s="1840" t="s">
        <v>931</v>
      </c>
      <c r="O35" s="575"/>
    </row>
    <row r="36" spans="3:15" ht="13.9" customHeight="1">
      <c r="C36" s="555"/>
      <c r="H36" s="1831"/>
      <c r="I36" s="1831"/>
      <c r="J36" s="1833"/>
      <c r="K36" s="1835"/>
      <c r="L36" s="1837"/>
      <c r="M36" s="1841"/>
      <c r="O36" s="576"/>
    </row>
    <row r="37" spans="3:15" ht="13.9" customHeight="1">
      <c r="H37" s="538" t="s">
        <v>932</v>
      </c>
      <c r="I37" s="577" t="s">
        <v>933</v>
      </c>
      <c r="J37" s="578"/>
      <c r="K37" s="579" t="s">
        <v>934</v>
      </c>
      <c r="L37" s="580" t="e">
        <f>ROUNDDOWN((J37/SUM($N$7:$O$7)*$N$7)*(($M$31-$M$29)/$M$31),0)</f>
        <v>#DIV/0!</v>
      </c>
      <c r="M37" s="581" t="e">
        <f>J37-L37</f>
        <v>#DIV/0!</v>
      </c>
      <c r="O37" s="1842" t="s">
        <v>935</v>
      </c>
    </row>
    <row r="38" spans="3:15" ht="13.9" customHeight="1">
      <c r="H38" s="540"/>
      <c r="I38" s="582" t="s">
        <v>936</v>
      </c>
      <c r="J38" s="583"/>
      <c r="K38" s="584" t="s">
        <v>937</v>
      </c>
      <c r="L38" s="585"/>
      <c r="M38" s="586">
        <f>J38</f>
        <v>0</v>
      </c>
      <c r="N38" s="587"/>
      <c r="O38" s="1843"/>
    </row>
    <row r="39" spans="3:15" ht="13.9" customHeight="1" thickBot="1">
      <c r="H39" s="588" t="s">
        <v>938</v>
      </c>
      <c r="I39" s="589" t="s">
        <v>939</v>
      </c>
      <c r="J39" s="590"/>
      <c r="K39" s="591" t="s">
        <v>940</v>
      </c>
      <c r="L39" s="592" t="e">
        <f>ROUNDDOWN((J39/SUM($N$7:$O$7)*$N$7)*(($M$31-$M$29)/$M$31),0)</f>
        <v>#DIV/0!</v>
      </c>
      <c r="M39" s="593" t="e">
        <f>J39-L39</f>
        <v>#DIV/0!</v>
      </c>
      <c r="N39" s="489" t="s">
        <v>941</v>
      </c>
      <c r="O39" s="594" t="e">
        <f>MIN(INT((N31-N29-N25-N17)*0.026),L37+L39)</f>
        <v>#DIV/0!</v>
      </c>
    </row>
    <row r="40" spans="3:15" ht="13.9" customHeight="1" thickTop="1">
      <c r="H40" s="595" t="s">
        <v>942</v>
      </c>
      <c r="I40" s="596" t="s">
        <v>943</v>
      </c>
      <c r="J40" s="513">
        <f>SUM(J37:J39)</f>
        <v>0</v>
      </c>
      <c r="K40" s="597">
        <f>SUM(K37:K39)</f>
        <v>0</v>
      </c>
      <c r="L40" s="598" t="e">
        <f>SUM(L37:L39)</f>
        <v>#DIV/0!</v>
      </c>
      <c r="M40" s="599" t="e">
        <f>SUM(M37:M39)</f>
        <v>#DIV/0!</v>
      </c>
    </row>
    <row r="41" spans="3:15" ht="13.9" customHeight="1">
      <c r="C41" s="555"/>
      <c r="D41" s="600"/>
      <c r="E41" s="490"/>
      <c r="N41" s="488"/>
      <c r="O41" s="488"/>
    </row>
    <row r="42" spans="3:15" ht="13.9" customHeight="1">
      <c r="C42" s="555"/>
      <c r="F42" s="555"/>
      <c r="G42" s="555"/>
      <c r="N42" s="488"/>
      <c r="O42" s="488"/>
    </row>
    <row r="43" spans="3:15" ht="13.9" customHeight="1">
      <c r="C43" s="555"/>
      <c r="F43" s="555"/>
      <c r="G43" s="555"/>
      <c r="H43" s="555"/>
      <c r="I43" s="555"/>
      <c r="J43" s="555"/>
      <c r="K43" s="555"/>
      <c r="L43" s="555"/>
      <c r="M43" s="555"/>
      <c r="N43" s="488"/>
      <c r="O43" s="488"/>
    </row>
    <row r="44" spans="3:15" ht="13.9" customHeight="1">
      <c r="C44" s="555"/>
      <c r="D44" s="555"/>
      <c r="E44" s="554"/>
      <c r="F44" s="555"/>
      <c r="G44" s="555"/>
      <c r="H44" s="555"/>
      <c r="I44" s="555"/>
      <c r="J44" s="555"/>
      <c r="K44" s="555"/>
      <c r="L44" s="555"/>
      <c r="M44" s="555"/>
      <c r="N44" s="488"/>
      <c r="O44" s="488"/>
    </row>
    <row r="45" spans="3:15" ht="13.9" customHeight="1">
      <c r="C45" s="555"/>
      <c r="D45" s="555"/>
      <c r="E45" s="555"/>
      <c r="F45" s="555"/>
      <c r="G45" s="555"/>
      <c r="H45" s="555"/>
      <c r="I45" s="555"/>
      <c r="J45" s="555"/>
      <c r="K45" s="555"/>
      <c r="L45" s="555"/>
      <c r="M45" s="555"/>
      <c r="N45" s="488"/>
      <c r="O45" s="488"/>
    </row>
    <row r="46" spans="3:15" ht="13.9" customHeight="1">
      <c r="F46" s="555"/>
      <c r="G46" s="555"/>
      <c r="H46" s="555"/>
      <c r="I46" s="555"/>
      <c r="J46" s="555"/>
      <c r="K46" s="554"/>
      <c r="L46" s="555"/>
      <c r="M46" s="555"/>
      <c r="N46" s="488"/>
      <c r="O46" s="488"/>
    </row>
    <row r="47" spans="3:15" ht="13.9" customHeight="1">
      <c r="F47" s="555"/>
      <c r="G47" s="555"/>
      <c r="H47" s="551"/>
      <c r="I47" s="601"/>
      <c r="J47" s="602"/>
      <c r="K47" s="555"/>
      <c r="L47" s="603"/>
      <c r="M47" s="555"/>
      <c r="N47" s="488"/>
      <c r="O47" s="488"/>
    </row>
    <row r="48" spans="3:15" ht="13.9" customHeight="1">
      <c r="F48" s="555"/>
      <c r="G48" s="555"/>
      <c r="H48" s="551"/>
      <c r="I48" s="604"/>
      <c r="J48" s="602"/>
      <c r="K48" s="605"/>
      <c r="L48" s="606"/>
      <c r="M48" s="555"/>
      <c r="N48" s="488"/>
      <c r="O48" s="488"/>
    </row>
    <row r="49" spans="6:15" ht="13.9" customHeight="1">
      <c r="F49" s="555"/>
      <c r="G49" s="555"/>
      <c r="H49" s="551"/>
      <c r="I49" s="601"/>
      <c r="J49" s="602"/>
      <c r="K49" s="607"/>
      <c r="L49" s="606"/>
      <c r="M49" s="555"/>
      <c r="N49" s="488"/>
      <c r="O49" s="488"/>
    </row>
    <row r="50" spans="6:15" ht="13.9" customHeight="1">
      <c r="F50" s="555"/>
      <c r="G50" s="555"/>
      <c r="H50" s="553"/>
      <c r="I50" s="608"/>
      <c r="J50" s="607"/>
      <c r="K50" s="607"/>
      <c r="L50" s="606"/>
      <c r="M50" s="555"/>
      <c r="N50" s="488"/>
      <c r="O50" s="488"/>
    </row>
    <row r="51" spans="6:15" ht="13.9" customHeight="1">
      <c r="F51" s="555"/>
      <c r="G51" s="555"/>
      <c r="H51" s="555"/>
      <c r="I51" s="555"/>
      <c r="J51" s="555"/>
      <c r="K51" s="555"/>
      <c r="L51" s="609"/>
      <c r="M51" s="555"/>
      <c r="N51" s="488"/>
      <c r="O51" s="488"/>
    </row>
    <row r="52" spans="6:15" ht="13.9" customHeight="1">
      <c r="F52" s="555"/>
      <c r="G52" s="555"/>
      <c r="H52" s="555"/>
      <c r="I52" s="555"/>
      <c r="J52" s="555"/>
      <c r="K52" s="555"/>
      <c r="L52" s="555"/>
      <c r="M52" s="555"/>
      <c r="N52" s="488"/>
      <c r="O52" s="488"/>
    </row>
    <row r="53" spans="6:15" ht="13.9" customHeight="1">
      <c r="F53" s="555"/>
      <c r="G53" s="555"/>
      <c r="H53" s="553"/>
      <c r="I53" s="1829"/>
      <c r="J53" s="1829"/>
      <c r="K53" s="553"/>
      <c r="L53" s="555"/>
      <c r="M53" s="555"/>
      <c r="N53" s="488"/>
      <c r="O53" s="488"/>
    </row>
    <row r="54" spans="6:15" ht="13.9" customHeight="1">
      <c r="F54" s="555"/>
      <c r="G54" s="555"/>
      <c r="H54" s="610"/>
      <c r="I54" s="555"/>
      <c r="J54" s="611"/>
      <c r="K54" s="611"/>
      <c r="L54" s="555"/>
      <c r="M54" s="555"/>
      <c r="N54" s="488"/>
      <c r="O54" s="488"/>
    </row>
    <row r="55" spans="6:15" ht="13.9" customHeight="1">
      <c r="F55" s="555"/>
      <c r="G55" s="555"/>
      <c r="H55" s="610"/>
      <c r="I55" s="612"/>
      <c r="J55" s="611"/>
      <c r="K55" s="611"/>
      <c r="L55" s="555"/>
      <c r="M55" s="555"/>
      <c r="N55" s="488"/>
      <c r="O55" s="488"/>
    </row>
    <row r="56" spans="6:15" ht="13.9" customHeight="1">
      <c r="F56" s="555"/>
      <c r="G56" s="555"/>
      <c r="H56" s="610"/>
      <c r="I56" s="608"/>
      <c r="J56" s="611"/>
      <c r="K56" s="611"/>
      <c r="L56" s="555"/>
      <c r="M56" s="555"/>
      <c r="N56" s="488"/>
      <c r="O56" s="488"/>
    </row>
    <row r="57" spans="6:15" ht="13.9" customHeight="1">
      <c r="H57" s="555"/>
      <c r="I57" s="555"/>
      <c r="J57" s="555"/>
      <c r="K57" s="555"/>
      <c r="L57" s="555"/>
      <c r="M57" s="555"/>
      <c r="N57" s="488"/>
      <c r="O57" s="488"/>
    </row>
    <row r="58" spans="6:15" ht="13.9" customHeight="1">
      <c r="N58" s="488"/>
      <c r="O58" s="488"/>
    </row>
    <row r="59" spans="6:15" ht="13.9" customHeight="1">
      <c r="N59" s="488"/>
      <c r="O59" s="488"/>
    </row>
    <row r="60" spans="6:15" ht="13.9" customHeight="1">
      <c r="N60" s="488"/>
      <c r="O60" s="488"/>
    </row>
    <row r="61" spans="6:15" ht="13.9" customHeight="1">
      <c r="N61" s="488"/>
      <c r="O61" s="488"/>
    </row>
    <row r="62" spans="6:15" ht="13.9" customHeight="1">
      <c r="N62" s="488"/>
      <c r="O62" s="488"/>
    </row>
    <row r="63" spans="6:15" ht="13.9" customHeight="1">
      <c r="N63" s="488"/>
      <c r="O63" s="488"/>
    </row>
    <row r="64" spans="6:15" ht="13.9" customHeight="1">
      <c r="N64" s="488"/>
      <c r="O64" s="488"/>
    </row>
    <row r="65" spans="14:15" ht="13.9" customHeight="1">
      <c r="N65" s="488"/>
      <c r="O65" s="488"/>
    </row>
    <row r="66" spans="14:15" ht="13.9" customHeight="1">
      <c r="N66" s="488"/>
      <c r="O66" s="488"/>
    </row>
    <row r="67" spans="14:15" ht="13.9" customHeight="1">
      <c r="N67" s="488"/>
      <c r="O67" s="488"/>
    </row>
    <row r="68" spans="14:15" ht="13.9" customHeight="1">
      <c r="N68" s="488"/>
      <c r="O68" s="488"/>
    </row>
    <row r="69" spans="14:15" ht="13.9" customHeight="1">
      <c r="N69" s="488"/>
      <c r="O69" s="488"/>
    </row>
    <row r="70" spans="14:15" ht="13.9" customHeight="1">
      <c r="N70" s="488"/>
      <c r="O70" s="488"/>
    </row>
    <row r="71" spans="14:15" ht="13.9" customHeight="1">
      <c r="N71" s="488"/>
      <c r="O71" s="488"/>
    </row>
    <row r="72" spans="14:15" ht="13.9" customHeight="1">
      <c r="N72" s="488"/>
      <c r="O72" s="488"/>
    </row>
    <row r="73" spans="14:15" ht="13.9" customHeight="1">
      <c r="N73" s="488"/>
      <c r="O73" s="488"/>
    </row>
    <row r="74" spans="14:15" ht="13.9" customHeight="1">
      <c r="N74" s="488"/>
      <c r="O74" s="488"/>
    </row>
    <row r="75" spans="14:15" ht="13.9" customHeight="1">
      <c r="N75" s="488"/>
      <c r="O75" s="488"/>
    </row>
    <row r="76" spans="14:15" ht="13.9" customHeight="1">
      <c r="N76" s="488"/>
      <c r="O76" s="488"/>
    </row>
    <row r="77" spans="14:15" ht="13.9" customHeight="1">
      <c r="N77" s="488"/>
      <c r="O77" s="488"/>
    </row>
    <row r="78" spans="14:15" ht="13.9" customHeight="1">
      <c r="N78" s="488"/>
      <c r="O78" s="488"/>
    </row>
    <row r="79" spans="14:15" ht="13.9" customHeight="1">
      <c r="N79" s="488"/>
      <c r="O79" s="488"/>
    </row>
    <row r="80" spans="14:15" ht="13.9" customHeight="1">
      <c r="N80" s="488"/>
      <c r="O80" s="488"/>
    </row>
    <row r="81" spans="14:15" ht="13.9" customHeight="1">
      <c r="N81" s="488"/>
      <c r="O81" s="488"/>
    </row>
    <row r="82" spans="14:15" ht="13.9" customHeight="1">
      <c r="N82" s="488"/>
      <c r="O82" s="488"/>
    </row>
    <row r="83" spans="14:15" ht="13.9" customHeight="1">
      <c r="N83" s="488"/>
      <c r="O83" s="488"/>
    </row>
    <row r="84" spans="14:15" ht="13.9" customHeight="1">
      <c r="N84" s="488"/>
      <c r="O84" s="488"/>
    </row>
    <row r="85" spans="14:15" ht="13.9" customHeight="1">
      <c r="N85" s="488"/>
      <c r="O85" s="488"/>
    </row>
    <row r="86" spans="14:15" ht="13.9" customHeight="1">
      <c r="N86" s="488"/>
      <c r="O86" s="488"/>
    </row>
    <row r="87" spans="14:15" ht="13.9" customHeight="1">
      <c r="N87" s="488"/>
      <c r="O87" s="488"/>
    </row>
    <row r="88" spans="14:15" ht="13.9" customHeight="1">
      <c r="N88" s="488"/>
      <c r="O88" s="488"/>
    </row>
    <row r="89" spans="14:15" ht="13.9" customHeight="1">
      <c r="N89" s="488"/>
      <c r="O89" s="488"/>
    </row>
    <row r="90" spans="14:15" ht="13.9" customHeight="1">
      <c r="N90" s="488"/>
      <c r="O90" s="488"/>
    </row>
    <row r="91" spans="14:15" ht="13.9" customHeight="1">
      <c r="N91" s="488"/>
      <c r="O91" s="488"/>
    </row>
    <row r="92" spans="14:15" ht="13.9" customHeight="1">
      <c r="N92" s="488"/>
      <c r="O92" s="488"/>
    </row>
    <row r="93" spans="14:15" ht="13.9" customHeight="1">
      <c r="N93" s="488"/>
      <c r="O93" s="488"/>
    </row>
  </sheetData>
  <mergeCells count="47">
    <mergeCell ref="A2:M2"/>
    <mergeCell ref="H4:M4"/>
    <mergeCell ref="A5:B5"/>
    <mergeCell ref="C5:D5"/>
    <mergeCell ref="E5:F5"/>
    <mergeCell ref="H5:L5"/>
    <mergeCell ref="M5:M7"/>
    <mergeCell ref="N5:O5"/>
    <mergeCell ref="A6:A15"/>
    <mergeCell ref="E6:F6"/>
    <mergeCell ref="H6:H7"/>
    <mergeCell ref="I6:J7"/>
    <mergeCell ref="K6:K7"/>
    <mergeCell ref="E7:F7"/>
    <mergeCell ref="E8:F8"/>
    <mergeCell ref="H8:H9"/>
    <mergeCell ref="E9:F9"/>
    <mergeCell ref="E10:F10"/>
    <mergeCell ref="H10:H11"/>
    <mergeCell ref="E11:F11"/>
    <mergeCell ref="H12:H13"/>
    <mergeCell ref="E13:F13"/>
    <mergeCell ref="E14:F14"/>
    <mergeCell ref="A28:B28"/>
    <mergeCell ref="H28:H29"/>
    <mergeCell ref="H30:H31"/>
    <mergeCell ref="A16:A24"/>
    <mergeCell ref="C16:C24"/>
    <mergeCell ref="D16:D24"/>
    <mergeCell ref="H16:H17"/>
    <mergeCell ref="H18:H19"/>
    <mergeCell ref="H20:H21"/>
    <mergeCell ref="H22:H23"/>
    <mergeCell ref="H24:H25"/>
    <mergeCell ref="E25:F25"/>
    <mergeCell ref="H14:H15"/>
    <mergeCell ref="M35:M36"/>
    <mergeCell ref="O37:O38"/>
    <mergeCell ref="E26:F26"/>
    <mergeCell ref="H26:H27"/>
    <mergeCell ref="E27:F27"/>
    <mergeCell ref="E15:F15"/>
    <mergeCell ref="I53:J53"/>
    <mergeCell ref="H35:H36"/>
    <mergeCell ref="I35:J36"/>
    <mergeCell ref="K35:K36"/>
    <mergeCell ref="L35:L36"/>
  </mergeCells>
  <phoneticPr fontId="2"/>
  <pageMargins left="0.7" right="0.7" top="0.75" bottom="0.75" header="0.3" footer="0.3"/>
  <pageSetup paperSize="9" scale="57" orientation="portrait" r:id="rId1"/>
  <colBreaks count="1" manualBreakCount="1">
    <brk id="16" max="41" man="1"/>
  </col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pageSetUpPr fitToPage="1"/>
  </sheetPr>
  <dimension ref="A1:T65"/>
  <sheetViews>
    <sheetView workbookViewId="0"/>
  </sheetViews>
  <sheetFormatPr defaultRowHeight="13.5"/>
  <cols>
    <col min="1" max="1" width="2.125" style="82" customWidth="1"/>
    <col min="2" max="2" width="3.125" style="82" customWidth="1"/>
    <col min="3" max="3" width="25.375" style="82" customWidth="1"/>
    <col min="4" max="6" width="11.25" style="82" customWidth="1"/>
    <col min="7" max="8" width="11.875" style="82" customWidth="1"/>
    <col min="9" max="10" width="7.375" style="82" customWidth="1"/>
    <col min="11" max="11" width="12.125" style="82" customWidth="1"/>
    <col min="12" max="12" width="12" style="82" customWidth="1"/>
    <col min="13" max="17" width="12.625" style="82" customWidth="1"/>
    <col min="18" max="18" width="0.875" style="82" customWidth="1"/>
    <col min="19" max="19" width="9" style="82"/>
    <col min="20" max="20" width="15" style="82" customWidth="1"/>
    <col min="21" max="23" width="15.625" style="82" customWidth="1"/>
    <col min="24" max="16384" width="9" style="82"/>
  </cols>
  <sheetData>
    <row r="1" spans="1:20" ht="36.75" customHeight="1">
      <c r="C1" s="28" t="s">
        <v>20</v>
      </c>
    </row>
    <row r="2" spans="1:20" s="181" customFormat="1" ht="20.100000000000001" customHeight="1">
      <c r="A2" s="1876" t="s">
        <v>16</v>
      </c>
      <c r="B2" s="1876"/>
      <c r="C2" s="1876"/>
      <c r="D2" s="1876"/>
      <c r="E2" s="1876"/>
      <c r="F2" s="1876"/>
      <c r="G2" s="1876"/>
      <c r="H2" s="1876"/>
      <c r="I2" s="1876"/>
      <c r="J2" s="1876"/>
      <c r="K2" s="1876"/>
      <c r="L2" s="1876"/>
      <c r="M2" s="1876"/>
      <c r="N2" s="1876"/>
      <c r="O2" s="1876"/>
      <c r="P2" s="1876"/>
      <c r="Q2" s="1876"/>
      <c r="R2" s="1876"/>
    </row>
    <row r="3" spans="1:20" s="181" customFormat="1" ht="20.100000000000001" customHeight="1">
      <c r="A3" s="180"/>
      <c r="D3" s="182"/>
      <c r="E3" s="182"/>
      <c r="F3" s="182"/>
      <c r="G3" s="182"/>
      <c r="H3" s="182"/>
      <c r="I3" s="182"/>
      <c r="J3" s="182"/>
      <c r="K3" s="182"/>
    </row>
    <row r="4" spans="1:20" ht="15.95" customHeight="1"/>
    <row r="5" spans="1:20" s="181" customFormat="1" ht="20.100000000000001" customHeight="1">
      <c r="A5" s="1877" t="s">
        <v>21</v>
      </c>
      <c r="B5" s="1877"/>
      <c r="C5" s="1877"/>
      <c r="D5" s="1877"/>
      <c r="E5" s="1877"/>
      <c r="G5" s="294"/>
      <c r="H5" s="252" t="s">
        <v>558</v>
      </c>
      <c r="I5" s="253"/>
    </row>
    <row r="6" spans="1:20" s="181" customFormat="1" ht="20.100000000000001" customHeight="1">
      <c r="A6" s="1877" t="s">
        <v>22</v>
      </c>
      <c r="B6" s="1877"/>
      <c r="C6" s="1877"/>
      <c r="D6" s="1877"/>
      <c r="E6" s="1877"/>
      <c r="F6" s="294"/>
      <c r="G6" s="294"/>
      <c r="H6" s="252" t="s">
        <v>559</v>
      </c>
      <c r="I6" s="253"/>
      <c r="J6" s="254" t="s">
        <v>557</v>
      </c>
    </row>
    <row r="7" spans="1:20" s="181" customFormat="1" ht="20.100000000000001" customHeight="1">
      <c r="A7" s="324"/>
      <c r="B7" s="324"/>
      <c r="C7" s="324"/>
      <c r="D7" s="324"/>
      <c r="E7" s="324"/>
      <c r="F7" s="294"/>
      <c r="G7" s="294"/>
      <c r="H7" s="325"/>
      <c r="I7" s="325"/>
      <c r="J7" s="254"/>
    </row>
    <row r="8" spans="1:20" s="84" customFormat="1" ht="20.100000000000001" customHeight="1" thickBot="1">
      <c r="A8" s="83" t="s">
        <v>581</v>
      </c>
      <c r="B8" s="83"/>
      <c r="C8" s="83"/>
      <c r="D8" s="83"/>
      <c r="E8" s="83"/>
      <c r="F8" s="83"/>
      <c r="G8" s="83"/>
      <c r="H8" s="83"/>
      <c r="I8" s="83"/>
      <c r="J8" s="83"/>
      <c r="K8" s="83"/>
      <c r="L8" s="83"/>
      <c r="M8" s="83"/>
      <c r="N8" s="83"/>
      <c r="Q8" s="83"/>
      <c r="R8" s="83"/>
    </row>
    <row r="9" spans="1:20" s="85" customFormat="1" ht="15.95" customHeight="1">
      <c r="A9" s="291"/>
      <c r="B9" s="86"/>
      <c r="C9" s="87"/>
      <c r="D9" s="88" t="s">
        <v>8</v>
      </c>
      <c r="E9" s="88" t="s">
        <v>9</v>
      </c>
      <c r="F9" s="88" t="s">
        <v>374</v>
      </c>
      <c r="G9" s="88"/>
      <c r="H9" s="183" t="s">
        <v>375</v>
      </c>
      <c r="I9" s="1878" t="s">
        <v>560</v>
      </c>
      <c r="J9" s="1879"/>
      <c r="K9" s="1880"/>
      <c r="L9" s="1881" t="s">
        <v>23</v>
      </c>
      <c r="M9" s="1883" t="s">
        <v>561</v>
      </c>
      <c r="N9" s="1701"/>
      <c r="O9" s="1883" t="s">
        <v>562</v>
      </c>
      <c r="P9" s="1701"/>
      <c r="Q9" s="1888" t="s">
        <v>563</v>
      </c>
    </row>
    <row r="10" spans="1:20" s="85" customFormat="1" ht="15.95" customHeight="1">
      <c r="A10" s="1889" t="s">
        <v>376</v>
      </c>
      <c r="B10" s="1890"/>
      <c r="C10" s="1891"/>
      <c r="D10" s="92"/>
      <c r="E10" s="92" t="s">
        <v>10</v>
      </c>
      <c r="F10" s="92"/>
      <c r="G10" s="92" t="s">
        <v>377</v>
      </c>
      <c r="H10" s="184"/>
      <c r="I10" s="295"/>
      <c r="J10" s="296"/>
      <c r="K10" s="185"/>
      <c r="L10" s="1882"/>
      <c r="M10" s="1884"/>
      <c r="N10" s="1885"/>
      <c r="O10" s="1884"/>
      <c r="P10" s="1885"/>
      <c r="Q10" s="1348"/>
    </row>
    <row r="11" spans="1:20" s="85" customFormat="1" ht="15.95" customHeight="1">
      <c r="A11" s="89"/>
      <c r="B11" s="90"/>
      <c r="C11" s="91"/>
      <c r="D11" s="92" t="s">
        <v>378</v>
      </c>
      <c r="E11" s="92" t="s">
        <v>11</v>
      </c>
      <c r="F11" s="92" t="s">
        <v>12</v>
      </c>
      <c r="G11" s="92"/>
      <c r="H11" s="184" t="s">
        <v>26</v>
      </c>
      <c r="I11" s="295" t="s">
        <v>122</v>
      </c>
      <c r="J11" s="297" t="s">
        <v>564</v>
      </c>
      <c r="K11" s="298" t="s">
        <v>379</v>
      </c>
      <c r="L11" s="1882"/>
      <c r="M11" s="1886"/>
      <c r="N11" s="1887"/>
      <c r="O11" s="1884"/>
      <c r="P11" s="1885"/>
      <c r="Q11" s="1348"/>
    </row>
    <row r="12" spans="1:20" s="85" customFormat="1" ht="15.95" customHeight="1">
      <c r="A12" s="93"/>
      <c r="B12" s="94"/>
      <c r="C12" s="95"/>
      <c r="D12" s="96" t="s">
        <v>380</v>
      </c>
      <c r="E12" s="96" t="s">
        <v>565</v>
      </c>
      <c r="F12" s="96" t="s">
        <v>566</v>
      </c>
      <c r="G12" s="299" t="s">
        <v>567</v>
      </c>
      <c r="H12" s="186" t="s">
        <v>381</v>
      </c>
      <c r="I12" s="300"/>
      <c r="J12" s="301"/>
      <c r="K12" s="302" t="s">
        <v>568</v>
      </c>
      <c r="L12" s="301" t="s">
        <v>569</v>
      </c>
      <c r="M12" s="303" t="s">
        <v>570</v>
      </c>
      <c r="N12" s="303" t="s">
        <v>571</v>
      </c>
      <c r="O12" s="304" t="s">
        <v>572</v>
      </c>
      <c r="P12" s="304" t="s">
        <v>573</v>
      </c>
      <c r="Q12" s="304" t="s">
        <v>574</v>
      </c>
    </row>
    <row r="13" spans="1:20" ht="15.95" customHeight="1">
      <c r="A13" s="97" t="s">
        <v>382</v>
      </c>
      <c r="B13" s="98"/>
      <c r="C13" s="99"/>
      <c r="D13" s="100"/>
      <c r="E13" s="100"/>
      <c r="F13" s="100"/>
      <c r="G13" s="100"/>
      <c r="H13" s="98"/>
      <c r="I13" s="187"/>
      <c r="J13" s="100"/>
      <c r="K13" s="188"/>
      <c r="L13" s="99"/>
      <c r="M13" s="100"/>
      <c r="N13" s="100"/>
      <c r="O13" s="100"/>
      <c r="P13" s="100"/>
      <c r="Q13" s="100"/>
    </row>
    <row r="14" spans="1:20" ht="15.95" customHeight="1">
      <c r="A14" s="101"/>
      <c r="B14" s="98"/>
      <c r="C14" s="198" t="s">
        <v>80</v>
      </c>
      <c r="D14" s="97"/>
      <c r="E14" s="97"/>
      <c r="F14" s="97"/>
      <c r="G14" s="97"/>
      <c r="H14" s="102"/>
      <c r="I14" s="187"/>
      <c r="J14" s="100"/>
      <c r="K14" s="188"/>
      <c r="L14" s="189"/>
      <c r="M14" s="99"/>
      <c r="N14" s="99"/>
      <c r="O14" s="100"/>
      <c r="P14" s="100"/>
      <c r="Q14" s="100"/>
      <c r="T14" s="255" t="s">
        <v>379</v>
      </c>
    </row>
    <row r="15" spans="1:20" ht="15.95" customHeight="1">
      <c r="A15" s="101"/>
      <c r="B15" s="104"/>
      <c r="C15" s="103" t="s">
        <v>17</v>
      </c>
      <c r="D15" s="100"/>
      <c r="E15" s="100"/>
      <c r="F15" s="100"/>
      <c r="G15" s="100"/>
      <c r="H15" s="98"/>
      <c r="I15" s="189"/>
      <c r="J15" s="97"/>
      <c r="K15" s="190"/>
      <c r="L15" s="191"/>
      <c r="M15" s="191"/>
      <c r="N15" s="191"/>
      <c r="O15" s="191"/>
      <c r="P15" s="100"/>
      <c r="Q15" s="100"/>
    </row>
    <row r="16" spans="1:20" ht="15.95" customHeight="1">
      <c r="A16" s="101"/>
      <c r="B16" s="104"/>
      <c r="C16" s="103" t="s">
        <v>18</v>
      </c>
      <c r="D16" s="305"/>
      <c r="E16" s="305"/>
      <c r="F16" s="100"/>
      <c r="G16" s="100"/>
      <c r="H16" s="98"/>
      <c r="I16" s="192" t="str">
        <f>IF(I5="","",I5)</f>
        <v/>
      </c>
      <c r="J16" s="193" t="s">
        <v>209</v>
      </c>
      <c r="K16" s="194" t="e">
        <f>VLOOKUP(I16,$C$55:$G$65,2,TRUE)</f>
        <v>#N/A</v>
      </c>
      <c r="L16" s="191"/>
      <c r="M16" s="191"/>
      <c r="N16" s="191"/>
      <c r="O16" s="191"/>
      <c r="P16" s="100"/>
      <c r="Q16" s="100"/>
    </row>
    <row r="17" spans="1:17" ht="15.95" customHeight="1">
      <c r="A17" s="101"/>
      <c r="B17" s="104"/>
      <c r="C17" s="103" t="s">
        <v>19</v>
      </c>
      <c r="D17" s="306"/>
      <c r="E17" s="306"/>
      <c r="F17" s="100"/>
      <c r="G17" s="100"/>
      <c r="H17" s="98"/>
      <c r="I17" s="307" t="s">
        <v>575</v>
      </c>
      <c r="J17" s="308" t="s">
        <v>575</v>
      </c>
      <c r="K17" s="195" t="e">
        <f>K16*0.05</f>
        <v>#N/A</v>
      </c>
      <c r="L17" s="191"/>
      <c r="M17" s="191"/>
      <c r="N17" s="191"/>
      <c r="O17" s="191"/>
      <c r="P17" s="100"/>
      <c r="Q17" s="100"/>
    </row>
    <row r="18" spans="1:17" ht="15.95" customHeight="1">
      <c r="A18" s="101"/>
      <c r="B18" s="104"/>
      <c r="C18" s="256" t="s">
        <v>583</v>
      </c>
      <c r="D18" s="130"/>
      <c r="E18" s="130"/>
      <c r="F18" s="130"/>
      <c r="G18" s="130"/>
      <c r="H18" s="290"/>
      <c r="I18" s="309" t="str">
        <f>IF(I5="","",I5)</f>
        <v/>
      </c>
      <c r="J18" s="308"/>
      <c r="K18" s="194" t="e">
        <f>IF(I18&gt;0,VLOOKUP(I18,C55:G65,5,TRUE)*I5,"")</f>
        <v>#N/A</v>
      </c>
      <c r="L18" s="214"/>
      <c r="M18" s="310"/>
      <c r="N18" s="310"/>
      <c r="O18" s="310"/>
      <c r="P18" s="100"/>
      <c r="Q18" s="100"/>
    </row>
    <row r="19" spans="1:17" ht="15.95" customHeight="1">
      <c r="A19" s="101"/>
      <c r="B19" s="101"/>
      <c r="C19" s="103"/>
      <c r="D19" s="196"/>
      <c r="E19" s="196"/>
      <c r="F19" s="196"/>
      <c r="G19" s="196"/>
      <c r="H19" s="197"/>
      <c r="I19" s="307" t="str">
        <f>IF(D19&gt;0,I6,"")</f>
        <v/>
      </c>
      <c r="J19" s="308"/>
      <c r="K19" s="194" t="str">
        <f>IF(D19&gt;0,VLOOKUP(I19,$C$55:$F$61,4,TRUE),"")</f>
        <v/>
      </c>
      <c r="L19" s="99"/>
      <c r="M19" s="100"/>
      <c r="N19" s="100"/>
      <c r="O19" s="100"/>
      <c r="P19" s="100"/>
      <c r="Q19" s="100"/>
    </row>
    <row r="20" spans="1:17" ht="15.95" customHeight="1">
      <c r="A20" s="101"/>
      <c r="B20" s="101"/>
      <c r="C20" s="312"/>
      <c r="D20" s="105"/>
      <c r="E20" s="105"/>
      <c r="F20" s="196"/>
      <c r="G20" s="196"/>
      <c r="H20" s="197"/>
      <c r="I20" s="313"/>
      <c r="J20" s="314"/>
      <c r="K20" s="315"/>
      <c r="L20" s="99"/>
      <c r="M20" s="100"/>
      <c r="N20" s="100"/>
      <c r="O20" s="100"/>
      <c r="P20" s="100"/>
      <c r="Q20" s="100"/>
    </row>
    <row r="21" spans="1:17" ht="15.95" customHeight="1">
      <c r="A21" s="101"/>
      <c r="B21" s="101"/>
      <c r="C21" s="103"/>
      <c r="D21" s="100"/>
      <c r="E21" s="100"/>
      <c r="F21" s="130"/>
      <c r="G21" s="130"/>
      <c r="H21" s="197"/>
      <c r="I21" s="316"/>
      <c r="J21" s="317"/>
      <c r="K21" s="315"/>
      <c r="L21" s="99"/>
      <c r="M21" s="100"/>
      <c r="N21" s="100"/>
      <c r="O21" s="100"/>
      <c r="P21" s="100"/>
      <c r="Q21" s="100"/>
    </row>
    <row r="22" spans="1:17" ht="15.95" customHeight="1">
      <c r="A22" s="101"/>
      <c r="B22" s="101"/>
      <c r="C22" s="318"/>
      <c r="D22" s="100"/>
      <c r="E22" s="100"/>
      <c r="F22" s="100"/>
      <c r="G22" s="100"/>
      <c r="H22" s="98"/>
      <c r="I22" s="187"/>
      <c r="J22" s="100"/>
      <c r="K22" s="188"/>
      <c r="L22" s="99"/>
      <c r="M22" s="100"/>
      <c r="N22" s="100"/>
      <c r="O22" s="100"/>
      <c r="P22" s="100"/>
      <c r="Q22" s="100"/>
    </row>
    <row r="23" spans="1:17" ht="15.95" customHeight="1">
      <c r="A23" s="101"/>
      <c r="B23" s="101"/>
      <c r="C23" s="318"/>
      <c r="D23" s="100"/>
      <c r="E23" s="100"/>
      <c r="F23" s="100"/>
      <c r="G23" s="100"/>
      <c r="H23" s="98"/>
      <c r="I23" s="187"/>
      <c r="J23" s="100"/>
      <c r="K23" s="195"/>
      <c r="L23" s="99"/>
      <c r="M23" s="100"/>
      <c r="N23" s="100"/>
      <c r="O23" s="100"/>
      <c r="P23" s="100"/>
      <c r="Q23" s="100"/>
    </row>
    <row r="24" spans="1:17" ht="15.95" customHeight="1">
      <c r="A24" s="101"/>
      <c r="B24" s="101"/>
      <c r="C24" s="100"/>
      <c r="D24" s="100"/>
      <c r="E24" s="100"/>
      <c r="F24" s="100"/>
      <c r="G24" s="100"/>
      <c r="H24" s="98"/>
      <c r="I24" s="187"/>
      <c r="J24" s="100"/>
      <c r="K24" s="188"/>
      <c r="L24" s="99"/>
      <c r="M24" s="319" t="e">
        <f>ROUNDDOWN($L$25*2/3,-3)</f>
        <v>#N/A</v>
      </c>
      <c r="N24" s="319"/>
      <c r="O24" s="319" t="e">
        <f>ROUNDDOWN($L$25*1/12,-3)</f>
        <v>#N/A</v>
      </c>
      <c r="P24" s="319"/>
      <c r="Q24" s="319"/>
    </row>
    <row r="25" spans="1:17" ht="15.95" customHeight="1" thickBot="1">
      <c r="A25" s="105"/>
      <c r="B25" s="106"/>
      <c r="C25" s="107" t="s">
        <v>13</v>
      </c>
      <c r="D25" s="130">
        <f>SUM(D16:D24)</f>
        <v>0</v>
      </c>
      <c r="E25" s="320">
        <f>SUM(E16:E24)</f>
        <v>0</v>
      </c>
      <c r="F25" s="130">
        <f>SUM(F18:F24)</f>
        <v>0</v>
      </c>
      <c r="G25" s="320">
        <f>D25-F25</f>
        <v>0</v>
      </c>
      <c r="H25" s="98">
        <f>MIN(E25,G25)</f>
        <v>0</v>
      </c>
      <c r="I25" s="321" t="s">
        <v>209</v>
      </c>
      <c r="J25" s="322" t="s">
        <v>209</v>
      </c>
      <c r="K25" s="323" t="e">
        <f>SUM(K16:K24)</f>
        <v>#N/A</v>
      </c>
      <c r="L25" s="99" t="e">
        <f>MIN(H25,K25)</f>
        <v>#N/A</v>
      </c>
      <c r="M25" s="1892" t="e">
        <f>M24+N24</f>
        <v>#N/A</v>
      </c>
      <c r="N25" s="1893"/>
      <c r="O25" s="1892" t="e">
        <f>O24+P24</f>
        <v>#N/A</v>
      </c>
      <c r="P25" s="1893"/>
      <c r="Q25" s="100" t="e">
        <f>M25+O25</f>
        <v>#N/A</v>
      </c>
    </row>
    <row r="26" spans="1:17" ht="15.95" customHeight="1">
      <c r="A26" s="257"/>
      <c r="B26" s="257"/>
      <c r="C26" s="90"/>
      <c r="D26" s="258"/>
      <c r="E26" s="258"/>
      <c r="F26" s="258"/>
      <c r="G26" s="258"/>
      <c r="H26" s="258"/>
      <c r="I26" s="259"/>
      <c r="J26" s="259"/>
      <c r="K26" s="260"/>
      <c r="L26" s="257"/>
      <c r="M26" s="326"/>
      <c r="N26" s="326"/>
      <c r="O26" s="326"/>
      <c r="P26" s="326"/>
      <c r="Q26" s="257"/>
    </row>
    <row r="27" spans="1:17" ht="15.95" customHeight="1" thickBot="1">
      <c r="A27" s="327" t="s">
        <v>582</v>
      </c>
    </row>
    <row r="28" spans="1:17" s="85" customFormat="1" ht="15.95" customHeight="1">
      <c r="A28" s="291"/>
      <c r="B28" s="86"/>
      <c r="C28" s="87"/>
      <c r="D28" s="88" t="s">
        <v>8</v>
      </c>
      <c r="E28" s="88" t="s">
        <v>9</v>
      </c>
      <c r="F28" s="88" t="s">
        <v>374</v>
      </c>
      <c r="G28" s="88"/>
      <c r="H28" s="183" t="s">
        <v>375</v>
      </c>
      <c r="I28" s="1878" t="s">
        <v>560</v>
      </c>
      <c r="J28" s="1879"/>
      <c r="K28" s="1880"/>
      <c r="L28" s="1881" t="s">
        <v>23</v>
      </c>
      <c r="M28" s="1883" t="s">
        <v>561</v>
      </c>
      <c r="N28" s="1701"/>
      <c r="O28" s="1883" t="s">
        <v>562</v>
      </c>
      <c r="P28" s="1701"/>
      <c r="Q28" s="1888" t="s">
        <v>563</v>
      </c>
    </row>
    <row r="29" spans="1:17" s="85" customFormat="1" ht="15.95" customHeight="1">
      <c r="A29" s="1889" t="s">
        <v>376</v>
      </c>
      <c r="B29" s="1890"/>
      <c r="C29" s="1891"/>
      <c r="D29" s="92"/>
      <c r="E29" s="92" t="s">
        <v>10</v>
      </c>
      <c r="F29" s="92"/>
      <c r="G29" s="92" t="s">
        <v>377</v>
      </c>
      <c r="H29" s="184"/>
      <c r="I29" s="295"/>
      <c r="J29" s="296"/>
      <c r="K29" s="185"/>
      <c r="L29" s="1882"/>
      <c r="M29" s="1884"/>
      <c r="N29" s="1885"/>
      <c r="O29" s="1884"/>
      <c r="P29" s="1885"/>
      <c r="Q29" s="1348"/>
    </row>
    <row r="30" spans="1:17" s="85" customFormat="1" ht="15.95" customHeight="1">
      <c r="A30" s="89"/>
      <c r="B30" s="90"/>
      <c r="C30" s="91"/>
      <c r="D30" s="92" t="s">
        <v>378</v>
      </c>
      <c r="E30" s="92" t="s">
        <v>11</v>
      </c>
      <c r="F30" s="92" t="s">
        <v>12</v>
      </c>
      <c r="G30" s="92"/>
      <c r="H30" s="184" t="s">
        <v>26</v>
      </c>
      <c r="I30" s="295" t="s">
        <v>122</v>
      </c>
      <c r="J30" s="297" t="s">
        <v>564</v>
      </c>
      <c r="K30" s="298" t="s">
        <v>379</v>
      </c>
      <c r="L30" s="1882"/>
      <c r="M30" s="1886"/>
      <c r="N30" s="1887"/>
      <c r="O30" s="1884"/>
      <c r="P30" s="1885"/>
      <c r="Q30" s="1348"/>
    </row>
    <row r="31" spans="1:17" s="85" customFormat="1" ht="15.95" customHeight="1">
      <c r="A31" s="93"/>
      <c r="B31" s="94"/>
      <c r="C31" s="95"/>
      <c r="D31" s="96" t="s">
        <v>380</v>
      </c>
      <c r="E31" s="96" t="s">
        <v>565</v>
      </c>
      <c r="F31" s="96" t="s">
        <v>566</v>
      </c>
      <c r="G31" s="299" t="s">
        <v>567</v>
      </c>
      <c r="H31" s="186" t="s">
        <v>381</v>
      </c>
      <c r="I31" s="300"/>
      <c r="J31" s="301"/>
      <c r="K31" s="302" t="s">
        <v>568</v>
      </c>
      <c r="L31" s="301" t="s">
        <v>569</v>
      </c>
      <c r="M31" s="303" t="s">
        <v>570</v>
      </c>
      <c r="N31" s="303" t="s">
        <v>571</v>
      </c>
      <c r="O31" s="304" t="s">
        <v>572</v>
      </c>
      <c r="P31" s="304" t="s">
        <v>573</v>
      </c>
      <c r="Q31" s="304" t="s">
        <v>574</v>
      </c>
    </row>
    <row r="32" spans="1:17" ht="15.95" customHeight="1">
      <c r="A32" s="97" t="s">
        <v>382</v>
      </c>
      <c r="B32" s="98"/>
      <c r="C32" s="99"/>
      <c r="D32" s="100"/>
      <c r="E32" s="100"/>
      <c r="F32" s="100"/>
      <c r="G32" s="100"/>
      <c r="H32" s="98"/>
      <c r="I32" s="187"/>
      <c r="J32" s="100"/>
      <c r="K32" s="188"/>
      <c r="L32" s="99"/>
      <c r="M32" s="100"/>
      <c r="N32" s="100"/>
      <c r="O32" s="100"/>
      <c r="P32" s="100"/>
      <c r="Q32" s="100"/>
    </row>
    <row r="33" spans="1:20" ht="15.95" customHeight="1">
      <c r="A33" s="101"/>
      <c r="B33" s="98"/>
      <c r="C33" s="198" t="s">
        <v>80</v>
      </c>
      <c r="D33" s="97"/>
      <c r="E33" s="97"/>
      <c r="F33" s="97"/>
      <c r="G33" s="97"/>
      <c r="H33" s="102"/>
      <c r="I33" s="187"/>
      <c r="J33" s="100"/>
      <c r="K33" s="188"/>
      <c r="L33" s="189"/>
      <c r="M33" s="99"/>
      <c r="N33" s="99"/>
      <c r="O33" s="100"/>
      <c r="P33" s="100"/>
      <c r="Q33" s="100"/>
      <c r="T33" s="255" t="s">
        <v>379</v>
      </c>
    </row>
    <row r="34" spans="1:20" ht="15.95" customHeight="1">
      <c r="A34" s="101"/>
      <c r="B34" s="104"/>
      <c r="C34" s="103" t="s">
        <v>17</v>
      </c>
      <c r="D34" s="100"/>
      <c r="E34" s="100"/>
      <c r="F34" s="100"/>
      <c r="G34" s="100"/>
      <c r="H34" s="98"/>
      <c r="I34" s="189"/>
      <c r="J34" s="97"/>
      <c r="K34" s="190"/>
      <c r="L34" s="191"/>
      <c r="M34" s="191"/>
      <c r="N34" s="191"/>
      <c r="O34" s="191"/>
      <c r="P34" s="100"/>
      <c r="Q34" s="100"/>
    </row>
    <row r="35" spans="1:20" ht="15.95" customHeight="1">
      <c r="A35" s="101"/>
      <c r="B35" s="104"/>
      <c r="C35" s="103" t="s">
        <v>18</v>
      </c>
      <c r="D35" s="305"/>
      <c r="E35" s="305"/>
      <c r="F35" s="100"/>
      <c r="G35" s="100"/>
      <c r="H35" s="98"/>
      <c r="I35" s="192" t="str">
        <f>IF(I6="","",I6)</f>
        <v/>
      </c>
      <c r="J35" s="193" t="s">
        <v>209</v>
      </c>
      <c r="K35" s="194" t="e">
        <f>VLOOKUP(I35,$C$55:$G$65,2,TRUE)</f>
        <v>#N/A</v>
      </c>
      <c r="L35" s="191"/>
      <c r="M35" s="191"/>
      <c r="N35" s="191"/>
      <c r="O35" s="191"/>
      <c r="P35" s="100"/>
      <c r="Q35" s="100"/>
    </row>
    <row r="36" spans="1:20" ht="15.95" customHeight="1">
      <c r="A36" s="101"/>
      <c r="B36" s="104"/>
      <c r="C36" s="103" t="s">
        <v>19</v>
      </c>
      <c r="D36" s="306"/>
      <c r="E36" s="306"/>
      <c r="F36" s="100"/>
      <c r="G36" s="100"/>
      <c r="H36" s="98"/>
      <c r="I36" s="307" t="s">
        <v>575</v>
      </c>
      <c r="J36" s="308" t="s">
        <v>575</v>
      </c>
      <c r="K36" s="195" t="e">
        <f>K35*0.05</f>
        <v>#N/A</v>
      </c>
      <c r="L36" s="191"/>
      <c r="M36" s="191"/>
      <c r="N36" s="191"/>
      <c r="O36" s="191"/>
      <c r="P36" s="100"/>
      <c r="Q36" s="100"/>
    </row>
    <row r="37" spans="1:20" ht="15.95" customHeight="1">
      <c r="A37" s="101"/>
      <c r="B37" s="104"/>
      <c r="C37" s="103"/>
      <c r="D37" s="306"/>
      <c r="E37" s="306"/>
      <c r="F37" s="130"/>
      <c r="G37" s="130"/>
      <c r="H37" s="290"/>
      <c r="I37" s="309" t="str">
        <f>IF(D37&gt;0,I24,"")</f>
        <v/>
      </c>
      <c r="J37" s="308"/>
      <c r="K37" s="194" t="str">
        <f>IF(D37&gt;0,VLOOKUP(I37,$C$55:$F$61,3,TRUE),"")</f>
        <v/>
      </c>
      <c r="L37" s="214"/>
      <c r="M37" s="310"/>
      <c r="N37" s="310"/>
      <c r="O37" s="310"/>
      <c r="P37" s="100"/>
      <c r="Q37" s="100"/>
    </row>
    <row r="38" spans="1:20" ht="15.95" customHeight="1">
      <c r="A38" s="101"/>
      <c r="B38" s="101"/>
      <c r="C38" s="103"/>
      <c r="D38" s="311"/>
      <c r="E38" s="311"/>
      <c r="F38" s="196"/>
      <c r="G38" s="196"/>
      <c r="H38" s="197"/>
      <c r="I38" s="307" t="str">
        <f>IF(D38&gt;0,I24,"")</f>
        <v/>
      </c>
      <c r="J38" s="308"/>
      <c r="K38" s="194" t="str">
        <f>IF(D38&gt;0,VLOOKUP(I38,$C$55:$F$61,4,TRUE),"")</f>
        <v/>
      </c>
      <c r="L38" s="99"/>
      <c r="M38" s="100"/>
      <c r="N38" s="100"/>
      <c r="O38" s="100"/>
      <c r="P38" s="100"/>
      <c r="Q38" s="100"/>
    </row>
    <row r="39" spans="1:20" ht="15.95" customHeight="1">
      <c r="A39" s="101"/>
      <c r="B39" s="101"/>
      <c r="C39" s="312"/>
      <c r="D39" s="105"/>
      <c r="E39" s="105"/>
      <c r="F39" s="196"/>
      <c r="G39" s="196"/>
      <c r="H39" s="197"/>
      <c r="I39" s="313"/>
      <c r="J39" s="314"/>
      <c r="K39" s="315"/>
      <c r="L39" s="99"/>
      <c r="M39" s="100"/>
      <c r="N39" s="100"/>
      <c r="O39" s="100"/>
      <c r="P39" s="100"/>
      <c r="Q39" s="100"/>
    </row>
    <row r="40" spans="1:20" ht="15.95" customHeight="1">
      <c r="A40" s="101"/>
      <c r="B40" s="101"/>
      <c r="C40" s="103"/>
      <c r="D40" s="100"/>
      <c r="E40" s="100"/>
      <c r="F40" s="130"/>
      <c r="G40" s="130"/>
      <c r="H40" s="197"/>
      <c r="I40" s="316"/>
      <c r="J40" s="317"/>
      <c r="K40" s="315"/>
      <c r="L40" s="99"/>
      <c r="M40" s="100"/>
      <c r="N40" s="100"/>
      <c r="O40" s="100"/>
      <c r="P40" s="100"/>
      <c r="Q40" s="100"/>
    </row>
    <row r="41" spans="1:20" ht="15.95" customHeight="1">
      <c r="A41" s="101"/>
      <c r="B41" s="101"/>
      <c r="C41" s="318"/>
      <c r="D41" s="100"/>
      <c r="E41" s="100"/>
      <c r="F41" s="100"/>
      <c r="G41" s="100"/>
      <c r="H41" s="98"/>
      <c r="I41" s="187"/>
      <c r="J41" s="100"/>
      <c r="K41" s="188"/>
      <c r="L41" s="99"/>
      <c r="M41" s="100"/>
      <c r="N41" s="100"/>
      <c r="O41" s="100"/>
      <c r="P41" s="100"/>
      <c r="Q41" s="100"/>
    </row>
    <row r="42" spans="1:20" ht="15.95" customHeight="1">
      <c r="A42" s="101"/>
      <c r="B42" s="101"/>
      <c r="C42" s="318"/>
      <c r="D42" s="100"/>
      <c r="E42" s="100"/>
      <c r="F42" s="100"/>
      <c r="G42" s="100"/>
      <c r="H42" s="98"/>
      <c r="I42" s="187"/>
      <c r="J42" s="100"/>
      <c r="K42" s="195"/>
      <c r="L42" s="99"/>
      <c r="M42" s="100"/>
      <c r="N42" s="100"/>
      <c r="O42" s="100"/>
      <c r="P42" s="100"/>
      <c r="Q42" s="100"/>
    </row>
    <row r="43" spans="1:20" ht="15.95" customHeight="1">
      <c r="A43" s="101"/>
      <c r="B43" s="101"/>
      <c r="C43" s="100"/>
      <c r="D43" s="100"/>
      <c r="E43" s="100"/>
      <c r="F43" s="100"/>
      <c r="G43" s="100"/>
      <c r="H43" s="98"/>
      <c r="I43" s="187"/>
      <c r="J43" s="100"/>
      <c r="K43" s="188"/>
      <c r="L43" s="99"/>
      <c r="M43" s="319"/>
      <c r="N43" s="319" t="e">
        <f>ROUNDDOWN($L$44*1/2,-3)</f>
        <v>#N/A</v>
      </c>
      <c r="O43" s="319"/>
      <c r="P43" s="319" t="e">
        <f>ROUNDDOWN($L$44*1/4,-3)</f>
        <v>#N/A</v>
      </c>
      <c r="Q43" s="319"/>
    </row>
    <row r="44" spans="1:20" ht="15.95" customHeight="1" thickBot="1">
      <c r="A44" s="105"/>
      <c r="B44" s="106"/>
      <c r="C44" s="107" t="s">
        <v>13</v>
      </c>
      <c r="D44" s="130">
        <f>SUM(D35:D43)</f>
        <v>0</v>
      </c>
      <c r="E44" s="320">
        <f>SUM(E35:E43)</f>
        <v>0</v>
      </c>
      <c r="F44" s="130">
        <f>SUM(F37:F43)</f>
        <v>0</v>
      </c>
      <c r="G44" s="320">
        <f>D44-F44</f>
        <v>0</v>
      </c>
      <c r="H44" s="98">
        <f>MIN(E44,G44)</f>
        <v>0</v>
      </c>
      <c r="I44" s="321" t="s">
        <v>209</v>
      </c>
      <c r="J44" s="322" t="s">
        <v>209</v>
      </c>
      <c r="K44" s="323" t="e">
        <f>SUM(K35:K43)</f>
        <v>#N/A</v>
      </c>
      <c r="L44" s="99" t="e">
        <f>MIN(H44,K44)</f>
        <v>#N/A</v>
      </c>
      <c r="M44" s="1892" t="e">
        <f>M43+N43</f>
        <v>#N/A</v>
      </c>
      <c r="N44" s="1893"/>
      <c r="O44" s="1892" t="e">
        <f>O43+P43</f>
        <v>#N/A</v>
      </c>
      <c r="P44" s="1893"/>
      <c r="Q44" s="100" t="e">
        <f>M44+O44</f>
        <v>#N/A</v>
      </c>
    </row>
    <row r="45" spans="1:20" ht="15.95" customHeight="1">
      <c r="A45" s="257"/>
      <c r="B45" s="257"/>
      <c r="C45" s="90"/>
      <c r="D45" s="258"/>
      <c r="E45" s="258"/>
      <c r="F45" s="258"/>
      <c r="G45" s="258"/>
      <c r="H45" s="258"/>
      <c r="I45" s="259"/>
      <c r="J45" s="259"/>
      <c r="K45" s="260"/>
      <c r="L45" s="258"/>
      <c r="M45" s="326"/>
      <c r="N45" s="326"/>
      <c r="O45" s="326"/>
      <c r="P45" s="326"/>
      <c r="Q45" s="257"/>
    </row>
    <row r="46" spans="1:20" ht="15.95" customHeight="1">
      <c r="B46" s="83" t="s">
        <v>27</v>
      </c>
    </row>
    <row r="47" spans="1:20" ht="15.95" customHeight="1">
      <c r="B47" s="83" t="s">
        <v>576</v>
      </c>
    </row>
    <row r="48" spans="1:20" ht="15.95" customHeight="1">
      <c r="B48" s="83" t="s">
        <v>577</v>
      </c>
    </row>
    <row r="49" spans="2:7" ht="15.95" customHeight="1">
      <c r="B49" s="83" t="s">
        <v>578</v>
      </c>
    </row>
    <row r="50" spans="2:7" ht="15.95" customHeight="1">
      <c r="B50" s="83" t="s">
        <v>579</v>
      </c>
    </row>
    <row r="51" spans="2:7" ht="15.95" customHeight="1">
      <c r="B51" s="108"/>
    </row>
    <row r="52" spans="2:7" ht="15.95" customHeight="1">
      <c r="B52" s="108"/>
    </row>
    <row r="53" spans="2:7" ht="15.95" customHeight="1">
      <c r="B53" s="108"/>
    </row>
    <row r="54" spans="2:7" ht="15.95" customHeight="1">
      <c r="B54" s="108"/>
      <c r="C54" s="261" t="s">
        <v>122</v>
      </c>
      <c r="D54" s="256" t="s">
        <v>553</v>
      </c>
      <c r="E54" s="256" t="s">
        <v>554</v>
      </c>
      <c r="F54" s="256" t="s">
        <v>580</v>
      </c>
      <c r="G54" s="256" t="s">
        <v>584</v>
      </c>
    </row>
    <row r="55" spans="2:7">
      <c r="C55" s="82">
        <v>0</v>
      </c>
      <c r="D55" s="100">
        <v>92300000</v>
      </c>
      <c r="E55" s="100">
        <v>2049000</v>
      </c>
      <c r="F55" s="100">
        <v>3648000</v>
      </c>
      <c r="G55" s="100">
        <v>49000</v>
      </c>
    </row>
    <row r="56" spans="2:7">
      <c r="C56" s="255">
        <v>21</v>
      </c>
      <c r="D56" s="100">
        <v>99800000</v>
      </c>
      <c r="E56" s="100">
        <v>2323000</v>
      </c>
      <c r="F56" s="100">
        <v>4452000</v>
      </c>
      <c r="G56" s="100">
        <v>37000</v>
      </c>
    </row>
    <row r="57" spans="2:7">
      <c r="C57" s="255">
        <v>31</v>
      </c>
      <c r="D57" s="100">
        <v>112400000</v>
      </c>
      <c r="E57" s="100">
        <v>3098000</v>
      </c>
      <c r="F57" s="100">
        <v>5397000</v>
      </c>
      <c r="G57" s="100">
        <v>32000</v>
      </c>
    </row>
    <row r="58" spans="2:7">
      <c r="C58" s="255">
        <v>41</v>
      </c>
      <c r="D58" s="100">
        <v>127400000</v>
      </c>
      <c r="E58" s="100">
        <v>3898000</v>
      </c>
      <c r="F58" s="100">
        <v>7496000</v>
      </c>
      <c r="G58" s="100">
        <v>28000</v>
      </c>
    </row>
    <row r="59" spans="2:7">
      <c r="C59" s="255">
        <v>71</v>
      </c>
      <c r="D59" s="100">
        <v>167300000</v>
      </c>
      <c r="E59" s="100">
        <v>5497000</v>
      </c>
      <c r="F59" s="100">
        <v>11245000</v>
      </c>
      <c r="G59" s="100">
        <v>23000</v>
      </c>
    </row>
    <row r="60" spans="2:7">
      <c r="C60" s="255">
        <v>101</v>
      </c>
      <c r="D60" s="100">
        <v>199800000</v>
      </c>
      <c r="E60" s="100">
        <v>6597000</v>
      </c>
      <c r="F60" s="100">
        <v>13494000</v>
      </c>
      <c r="G60" s="100">
        <v>19000</v>
      </c>
    </row>
    <row r="61" spans="2:7">
      <c r="C61" s="255">
        <v>131</v>
      </c>
      <c r="D61" s="100">
        <v>232300000</v>
      </c>
      <c r="E61" s="100">
        <v>8246000</v>
      </c>
      <c r="F61" s="100">
        <v>16868000</v>
      </c>
      <c r="G61" s="100">
        <v>18000</v>
      </c>
    </row>
    <row r="62" spans="2:7">
      <c r="C62" s="82">
        <v>161</v>
      </c>
      <c r="D62" s="100">
        <v>264800000</v>
      </c>
      <c r="E62" s="100"/>
      <c r="F62" s="100"/>
      <c r="G62" s="100">
        <v>17000</v>
      </c>
    </row>
    <row r="63" spans="2:7">
      <c r="C63" s="82">
        <v>191</v>
      </c>
      <c r="D63" s="100">
        <v>299700000</v>
      </c>
      <c r="E63" s="100"/>
      <c r="F63" s="100"/>
      <c r="G63" s="100">
        <v>17000</v>
      </c>
    </row>
    <row r="64" spans="2:7">
      <c r="C64" s="82">
        <v>221</v>
      </c>
      <c r="D64" s="100">
        <v>327300000</v>
      </c>
      <c r="E64" s="100"/>
      <c r="F64" s="100"/>
      <c r="G64" s="100">
        <v>17000</v>
      </c>
    </row>
    <row r="65" spans="3:7">
      <c r="C65" s="82">
        <v>251</v>
      </c>
      <c r="D65" s="100">
        <v>362300000</v>
      </c>
      <c r="E65" s="100"/>
      <c r="F65" s="100"/>
      <c r="G65" s="100">
        <v>17000</v>
      </c>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1:C48"/>
  <sheetViews>
    <sheetView showGridLines="0" view="pageBreakPreview" zoomScaleNormal="100" zoomScaleSheetLayoutView="100" workbookViewId="0">
      <selection activeCell="B3" sqref="B3"/>
    </sheetView>
  </sheetViews>
  <sheetFormatPr defaultRowHeight="13.5"/>
  <cols>
    <col min="1" max="1" width="12.625" style="251" bestFit="1" customWidth="1"/>
    <col min="2" max="2" width="24.75" style="251" bestFit="1" customWidth="1"/>
    <col min="3" max="3" width="93.25" style="251" bestFit="1" customWidth="1"/>
    <col min="4" max="16384" width="9" style="251"/>
  </cols>
  <sheetData>
    <row r="1" spans="1:3" ht="21.75" customHeight="1" thickBot="1">
      <c r="A1" s="805" t="s">
        <v>525</v>
      </c>
      <c r="B1" s="806" t="s">
        <v>526</v>
      </c>
      <c r="C1" s="807" t="s">
        <v>527</v>
      </c>
    </row>
    <row r="2" spans="1:3" ht="21.75" customHeight="1">
      <c r="A2" s="808" t="s">
        <v>528</v>
      </c>
      <c r="B2" s="808"/>
      <c r="C2" s="808" t="s">
        <v>529</v>
      </c>
    </row>
    <row r="3" spans="1:3" ht="21.75" customHeight="1">
      <c r="A3" s="809"/>
      <c r="B3" s="809"/>
      <c r="C3" s="809"/>
    </row>
    <row r="4" spans="1:3" ht="21.75" customHeight="1">
      <c r="A4" s="810" t="s">
        <v>530</v>
      </c>
      <c r="B4" s="809" t="s">
        <v>101</v>
      </c>
      <c r="C4" s="811" t="s">
        <v>1088</v>
      </c>
    </row>
    <row r="5" spans="1:3" ht="21.75" customHeight="1">
      <c r="A5" s="810"/>
      <c r="B5" s="809"/>
      <c r="C5" s="809"/>
    </row>
    <row r="6" spans="1:3" ht="36" customHeight="1">
      <c r="A6" s="809" t="s">
        <v>531</v>
      </c>
      <c r="B6" s="809"/>
      <c r="C6" s="812" t="s">
        <v>814</v>
      </c>
    </row>
    <row r="7" spans="1:3" ht="21.75" customHeight="1">
      <c r="A7" s="809"/>
      <c r="B7" s="809" t="s">
        <v>532</v>
      </c>
      <c r="C7" s="809" t="s">
        <v>815</v>
      </c>
    </row>
    <row r="8" spans="1:3" ht="33.75" customHeight="1">
      <c r="A8" s="809"/>
      <c r="B8" s="809" t="s">
        <v>533</v>
      </c>
      <c r="C8" s="812" t="s">
        <v>816</v>
      </c>
    </row>
    <row r="9" spans="1:3" ht="21.75" customHeight="1">
      <c r="A9" s="809"/>
      <c r="B9" s="809" t="s">
        <v>534</v>
      </c>
      <c r="C9" s="809" t="s">
        <v>535</v>
      </c>
    </row>
    <row r="10" spans="1:3" ht="69.95" customHeight="1">
      <c r="A10" s="809"/>
      <c r="B10" s="809" t="s">
        <v>753</v>
      </c>
      <c r="C10" s="812" t="s">
        <v>817</v>
      </c>
    </row>
    <row r="11" spans="1:3" ht="21.75" customHeight="1">
      <c r="A11" s="813" t="s">
        <v>123</v>
      </c>
      <c r="B11" s="809"/>
      <c r="C11" s="814"/>
    </row>
    <row r="12" spans="1:3" ht="21.75" customHeight="1">
      <c r="A12" s="813" t="s">
        <v>632</v>
      </c>
      <c r="B12" s="809" t="s">
        <v>536</v>
      </c>
      <c r="C12" s="814" t="s">
        <v>826</v>
      </c>
    </row>
    <row r="13" spans="1:3" ht="110.25" customHeight="1">
      <c r="A13" s="813" t="s">
        <v>633</v>
      </c>
      <c r="B13" s="809" t="s">
        <v>537</v>
      </c>
      <c r="C13" s="815" t="s">
        <v>1236</v>
      </c>
    </row>
    <row r="14" spans="1:3" ht="42.75" customHeight="1">
      <c r="A14" s="813" t="s">
        <v>47</v>
      </c>
      <c r="B14" s="812" t="s">
        <v>754</v>
      </c>
      <c r="C14" s="816" t="s">
        <v>818</v>
      </c>
    </row>
    <row r="15" spans="1:3" ht="42" customHeight="1">
      <c r="A15" s="813" t="s">
        <v>52</v>
      </c>
      <c r="B15" s="812" t="s">
        <v>810</v>
      </c>
      <c r="C15" s="816" t="s">
        <v>819</v>
      </c>
    </row>
    <row r="16" spans="1:3" ht="36" customHeight="1">
      <c r="A16" s="813" t="s">
        <v>955</v>
      </c>
      <c r="B16" s="812" t="s">
        <v>629</v>
      </c>
      <c r="C16" s="815" t="s">
        <v>820</v>
      </c>
    </row>
    <row r="17" spans="1:3" ht="60.75" customHeight="1">
      <c r="A17" s="813" t="s">
        <v>956</v>
      </c>
      <c r="B17" s="812" t="s">
        <v>630</v>
      </c>
      <c r="C17" s="815" t="s">
        <v>820</v>
      </c>
    </row>
    <row r="18" spans="1:3" ht="21.75" customHeight="1">
      <c r="A18" s="813"/>
      <c r="B18" s="809"/>
      <c r="C18" s="815"/>
    </row>
    <row r="19" spans="1:3" ht="21.75" customHeight="1">
      <c r="A19" s="809" t="s">
        <v>538</v>
      </c>
      <c r="B19" s="809" t="s">
        <v>634</v>
      </c>
      <c r="C19" s="809" t="s">
        <v>821</v>
      </c>
    </row>
    <row r="20" spans="1:3" ht="48.75" customHeight="1">
      <c r="A20" s="811"/>
      <c r="B20" s="811" t="s">
        <v>678</v>
      </c>
      <c r="C20" s="817" t="s">
        <v>1078</v>
      </c>
    </row>
    <row r="21" spans="1:3" ht="21.75" customHeight="1">
      <c r="A21" s="813" t="s">
        <v>123</v>
      </c>
      <c r="B21" s="809"/>
      <c r="C21" s="809"/>
    </row>
    <row r="22" spans="1:3" ht="140.25" customHeight="1">
      <c r="A22" s="813" t="s">
        <v>1252</v>
      </c>
      <c r="B22" s="812" t="s">
        <v>822</v>
      </c>
      <c r="C22" s="812" t="s">
        <v>1276</v>
      </c>
    </row>
    <row r="23" spans="1:3" ht="36.75" customHeight="1">
      <c r="A23" s="820" t="s">
        <v>40</v>
      </c>
      <c r="B23" s="821" t="s">
        <v>387</v>
      </c>
      <c r="C23" s="822" t="s">
        <v>1246</v>
      </c>
    </row>
    <row r="24" spans="1:3" ht="45.75" customHeight="1">
      <c r="A24" s="823"/>
      <c r="B24" s="823"/>
      <c r="C24" s="943" t="s">
        <v>1277</v>
      </c>
    </row>
    <row r="25" spans="1:3" ht="73.5" customHeight="1">
      <c r="A25" s="820" t="s">
        <v>41</v>
      </c>
      <c r="B25" s="824" t="s">
        <v>539</v>
      </c>
      <c r="C25" s="825" t="s">
        <v>1278</v>
      </c>
    </row>
    <row r="26" spans="1:3" ht="52.5" customHeight="1">
      <c r="A26" s="823"/>
      <c r="B26" s="826"/>
      <c r="C26" s="944" t="s">
        <v>823</v>
      </c>
    </row>
    <row r="27" spans="1:3" ht="50.25" customHeight="1">
      <c r="A27" s="827" t="s">
        <v>59</v>
      </c>
      <c r="B27" s="828" t="s">
        <v>781</v>
      </c>
      <c r="C27" s="829" t="s">
        <v>1247</v>
      </c>
    </row>
    <row r="28" spans="1:3">
      <c r="A28" s="809"/>
      <c r="B28" s="809"/>
      <c r="C28" s="809"/>
    </row>
    <row r="29" spans="1:3" ht="21.75" customHeight="1">
      <c r="A29" s="809" t="s">
        <v>652</v>
      </c>
      <c r="B29" s="938"/>
      <c r="C29" s="939"/>
    </row>
    <row r="30" spans="1:3" ht="45" customHeight="1">
      <c r="A30" s="813" t="s">
        <v>40</v>
      </c>
      <c r="B30" s="812" t="s">
        <v>653</v>
      </c>
      <c r="C30" s="941" t="s">
        <v>1286</v>
      </c>
    </row>
    <row r="31" spans="1:3" ht="45" customHeight="1">
      <c r="A31" s="940" t="s">
        <v>41</v>
      </c>
      <c r="B31" s="819" t="s">
        <v>654</v>
      </c>
      <c r="C31" s="941" t="s">
        <v>1287</v>
      </c>
    </row>
    <row r="32" spans="1:3" ht="45" customHeight="1">
      <c r="A32" s="813" t="s">
        <v>59</v>
      </c>
      <c r="B32" s="812" t="s">
        <v>655</v>
      </c>
      <c r="C32" s="830" t="s">
        <v>1304</v>
      </c>
    </row>
    <row r="33" spans="1:3" ht="45" customHeight="1">
      <c r="A33" s="813"/>
      <c r="B33" s="812" t="s">
        <v>1288</v>
      </c>
      <c r="C33" s="830" t="s">
        <v>1311</v>
      </c>
    </row>
    <row r="34" spans="1:3" ht="21.75" customHeight="1">
      <c r="A34" s="809"/>
      <c r="B34" s="812"/>
      <c r="C34" s="810"/>
    </row>
    <row r="35" spans="1:3" ht="21.75" customHeight="1">
      <c r="A35" s="809" t="s">
        <v>540</v>
      </c>
      <c r="B35" s="819" t="s">
        <v>656</v>
      </c>
      <c r="C35" s="818" t="s">
        <v>657</v>
      </c>
    </row>
    <row r="36" spans="1:3" ht="21.75" customHeight="1">
      <c r="A36" s="809"/>
      <c r="B36" s="809" t="s">
        <v>541</v>
      </c>
      <c r="C36" s="809" t="s">
        <v>542</v>
      </c>
    </row>
    <row r="37" spans="1:3" ht="23.25" customHeight="1">
      <c r="A37" s="831"/>
      <c r="B37" s="809"/>
      <c r="C37" s="810" t="s">
        <v>824</v>
      </c>
    </row>
    <row r="38" spans="1:3" ht="23.25" customHeight="1">
      <c r="A38" s="813" t="s">
        <v>701</v>
      </c>
      <c r="B38" s="811"/>
      <c r="C38" s="832"/>
    </row>
    <row r="39" spans="1:3" ht="86.25" customHeight="1">
      <c r="A39" s="833" t="s">
        <v>1312</v>
      </c>
      <c r="B39" s="819" t="s">
        <v>1094</v>
      </c>
      <c r="C39" s="834" t="s">
        <v>1279</v>
      </c>
    </row>
    <row r="40" spans="1:3" ht="36" customHeight="1">
      <c r="A40" s="833" t="s">
        <v>794</v>
      </c>
      <c r="B40" s="818" t="s">
        <v>795</v>
      </c>
      <c r="C40" s="834" t="s">
        <v>825</v>
      </c>
    </row>
    <row r="41" spans="1:3">
      <c r="B41" s="835"/>
      <c r="C41" s="835"/>
    </row>
    <row r="42" spans="1:3">
      <c r="B42" s="835"/>
      <c r="C42" s="835"/>
    </row>
    <row r="43" spans="1:3">
      <c r="B43" s="835"/>
    </row>
    <row r="44" spans="1:3">
      <c r="B44" s="835"/>
    </row>
    <row r="45" spans="1:3">
      <c r="B45" s="835"/>
    </row>
    <row r="46" spans="1:3">
      <c r="B46" s="835"/>
    </row>
    <row r="47" spans="1:3">
      <c r="B47" s="835"/>
    </row>
    <row r="48" spans="1:3">
      <c r="B48" s="835"/>
    </row>
  </sheetData>
  <phoneticPr fontId="2"/>
  <pageMargins left="0.7" right="0.7" top="0.75" bottom="0.75" header="0.3" footer="0.3"/>
  <pageSetup paperSize="9" scale="70" fitToHeight="0" orientation="portrait" r:id="rId1"/>
  <rowBreaks count="1" manualBreakCount="1">
    <brk id="18" max="2"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pageSetUpPr fitToPage="1"/>
  </sheetPr>
  <dimension ref="A1:T65"/>
  <sheetViews>
    <sheetView workbookViewId="0"/>
  </sheetViews>
  <sheetFormatPr defaultRowHeight="13.5"/>
  <cols>
    <col min="1" max="1" width="2.125" style="82" customWidth="1"/>
    <col min="2" max="2" width="3.125" style="82" customWidth="1"/>
    <col min="3" max="3" width="25.375" style="82" customWidth="1"/>
    <col min="4" max="6" width="11.25" style="82" customWidth="1"/>
    <col min="7" max="8" width="11.875" style="82" customWidth="1"/>
    <col min="9" max="10" width="7.375" style="82" customWidth="1"/>
    <col min="11" max="11" width="12.125" style="82" customWidth="1"/>
    <col min="12" max="12" width="12" style="82" customWidth="1"/>
    <col min="13" max="17" width="12.625" style="82" customWidth="1"/>
    <col min="18" max="18" width="0.875" style="82" customWidth="1"/>
    <col min="19" max="19" width="9" style="82"/>
    <col min="20" max="20" width="15" style="82" customWidth="1"/>
    <col min="21" max="23" width="15.625" style="82" customWidth="1"/>
    <col min="24" max="16384" width="9" style="82"/>
  </cols>
  <sheetData>
    <row r="1" spans="1:20" ht="36.75" customHeight="1">
      <c r="C1" s="28" t="s">
        <v>20</v>
      </c>
    </row>
    <row r="2" spans="1:20" s="181" customFormat="1" ht="20.100000000000001" customHeight="1">
      <c r="A2" s="1876" t="s">
        <v>16</v>
      </c>
      <c r="B2" s="1876"/>
      <c r="C2" s="1876"/>
      <c r="D2" s="1876"/>
      <c r="E2" s="1876"/>
      <c r="F2" s="1876"/>
      <c r="G2" s="1876"/>
      <c r="H2" s="1876"/>
      <c r="I2" s="1876"/>
      <c r="J2" s="1876"/>
      <c r="K2" s="1876"/>
      <c r="L2" s="1876"/>
      <c r="M2" s="1876"/>
      <c r="N2" s="1876"/>
      <c r="O2" s="1876"/>
      <c r="P2" s="1876"/>
      <c r="Q2" s="1876"/>
      <c r="R2" s="1876"/>
    </row>
    <row r="3" spans="1:20" s="181" customFormat="1" ht="20.100000000000001" customHeight="1">
      <c r="A3" s="180"/>
      <c r="D3" s="182"/>
      <c r="E3" s="182"/>
      <c r="F3" s="182"/>
      <c r="G3" s="182"/>
      <c r="H3" s="182"/>
      <c r="I3" s="182"/>
      <c r="J3" s="182"/>
      <c r="K3" s="182"/>
    </row>
    <row r="4" spans="1:20" ht="15.95" customHeight="1"/>
    <row r="5" spans="1:20" s="181" customFormat="1" ht="20.100000000000001" customHeight="1">
      <c r="A5" s="1877" t="s">
        <v>21</v>
      </c>
      <c r="B5" s="1877"/>
      <c r="C5" s="1877"/>
      <c r="D5" s="1877"/>
      <c r="E5" s="1877"/>
      <c r="G5" s="294"/>
      <c r="H5" s="252" t="s">
        <v>558</v>
      </c>
      <c r="I5" s="253"/>
    </row>
    <row r="6" spans="1:20" s="181" customFormat="1" ht="20.100000000000001" customHeight="1">
      <c r="A6" s="1877" t="s">
        <v>22</v>
      </c>
      <c r="B6" s="1877"/>
      <c r="C6" s="1877"/>
      <c r="D6" s="1877"/>
      <c r="E6" s="1877"/>
      <c r="F6" s="294"/>
      <c r="G6" s="294"/>
      <c r="H6" s="252" t="s">
        <v>559</v>
      </c>
      <c r="I6" s="253"/>
      <c r="J6" s="254" t="s">
        <v>557</v>
      </c>
    </row>
    <row r="7" spans="1:20" s="181" customFormat="1" ht="20.100000000000001" customHeight="1">
      <c r="A7" s="324"/>
      <c r="B7" s="324"/>
      <c r="C7" s="324"/>
      <c r="D7" s="324"/>
      <c r="E7" s="324"/>
      <c r="F7" s="294"/>
      <c r="G7" s="294"/>
      <c r="H7" s="325"/>
      <c r="I7" s="325"/>
      <c r="J7" s="254"/>
    </row>
    <row r="8" spans="1:20" s="84" customFormat="1" ht="20.100000000000001" customHeight="1" thickBot="1">
      <c r="A8" s="83" t="s">
        <v>581</v>
      </c>
      <c r="B8" s="83"/>
      <c r="C8" s="83"/>
      <c r="D8" s="83"/>
      <c r="E8" s="83"/>
      <c r="F8" s="83"/>
      <c r="G8" s="83"/>
      <c r="H8" s="83"/>
      <c r="I8" s="83"/>
      <c r="J8" s="83"/>
      <c r="K8" s="83"/>
      <c r="L8" s="83"/>
      <c r="M8" s="83"/>
      <c r="N8" s="83"/>
      <c r="Q8" s="83"/>
      <c r="R8" s="83"/>
    </row>
    <row r="9" spans="1:20" s="85" customFormat="1" ht="15.95" customHeight="1">
      <c r="A9" s="291"/>
      <c r="B9" s="86"/>
      <c r="C9" s="87"/>
      <c r="D9" s="88" t="s">
        <v>8</v>
      </c>
      <c r="E9" s="88" t="s">
        <v>9</v>
      </c>
      <c r="F9" s="88" t="s">
        <v>374</v>
      </c>
      <c r="G9" s="88"/>
      <c r="H9" s="183" t="s">
        <v>375</v>
      </c>
      <c r="I9" s="1878" t="s">
        <v>560</v>
      </c>
      <c r="J9" s="1879"/>
      <c r="K9" s="1880"/>
      <c r="L9" s="1881" t="s">
        <v>23</v>
      </c>
      <c r="M9" s="1883" t="s">
        <v>561</v>
      </c>
      <c r="N9" s="1701"/>
      <c r="O9" s="1883" t="s">
        <v>562</v>
      </c>
      <c r="P9" s="1701"/>
      <c r="Q9" s="1888" t="s">
        <v>563</v>
      </c>
    </row>
    <row r="10" spans="1:20" s="85" customFormat="1" ht="15.95" customHeight="1">
      <c r="A10" s="1889" t="s">
        <v>376</v>
      </c>
      <c r="B10" s="1890"/>
      <c r="C10" s="1891"/>
      <c r="D10" s="92"/>
      <c r="E10" s="92" t="s">
        <v>10</v>
      </c>
      <c r="F10" s="92"/>
      <c r="G10" s="92" t="s">
        <v>377</v>
      </c>
      <c r="H10" s="184"/>
      <c r="I10" s="295"/>
      <c r="J10" s="296"/>
      <c r="K10" s="185"/>
      <c r="L10" s="1882"/>
      <c r="M10" s="1884"/>
      <c r="N10" s="1885"/>
      <c r="O10" s="1884"/>
      <c r="P10" s="1885"/>
      <c r="Q10" s="1348"/>
    </row>
    <row r="11" spans="1:20" s="85" customFormat="1" ht="15.95" customHeight="1">
      <c r="A11" s="89"/>
      <c r="B11" s="90"/>
      <c r="C11" s="91"/>
      <c r="D11" s="92" t="s">
        <v>378</v>
      </c>
      <c r="E11" s="92" t="s">
        <v>11</v>
      </c>
      <c r="F11" s="92" t="s">
        <v>12</v>
      </c>
      <c r="G11" s="92"/>
      <c r="H11" s="184" t="s">
        <v>26</v>
      </c>
      <c r="I11" s="295" t="s">
        <v>122</v>
      </c>
      <c r="J11" s="297" t="s">
        <v>564</v>
      </c>
      <c r="K11" s="298" t="s">
        <v>379</v>
      </c>
      <c r="L11" s="1882"/>
      <c r="M11" s="1886"/>
      <c r="N11" s="1887"/>
      <c r="O11" s="1884"/>
      <c r="P11" s="1885"/>
      <c r="Q11" s="1348"/>
    </row>
    <row r="12" spans="1:20" s="85" customFormat="1" ht="15.95" customHeight="1">
      <c r="A12" s="93"/>
      <c r="B12" s="94"/>
      <c r="C12" s="95"/>
      <c r="D12" s="96" t="s">
        <v>380</v>
      </c>
      <c r="E12" s="96" t="s">
        <v>565</v>
      </c>
      <c r="F12" s="96" t="s">
        <v>566</v>
      </c>
      <c r="G12" s="299" t="s">
        <v>567</v>
      </c>
      <c r="H12" s="186" t="s">
        <v>381</v>
      </c>
      <c r="I12" s="300"/>
      <c r="J12" s="301"/>
      <c r="K12" s="302" t="s">
        <v>568</v>
      </c>
      <c r="L12" s="301" t="s">
        <v>569</v>
      </c>
      <c r="M12" s="303" t="s">
        <v>570</v>
      </c>
      <c r="N12" s="303" t="s">
        <v>571</v>
      </c>
      <c r="O12" s="304" t="s">
        <v>572</v>
      </c>
      <c r="P12" s="304" t="s">
        <v>573</v>
      </c>
      <c r="Q12" s="304" t="s">
        <v>574</v>
      </c>
    </row>
    <row r="13" spans="1:20" ht="15.95" customHeight="1">
      <c r="A13" s="97" t="s">
        <v>382</v>
      </c>
      <c r="B13" s="98"/>
      <c r="C13" s="99"/>
      <c r="D13" s="100"/>
      <c r="E13" s="100"/>
      <c r="F13" s="100"/>
      <c r="G13" s="100"/>
      <c r="H13" s="98"/>
      <c r="I13" s="187"/>
      <c r="J13" s="100"/>
      <c r="K13" s="188"/>
      <c r="L13" s="99"/>
      <c r="M13" s="100"/>
      <c r="N13" s="100"/>
      <c r="O13" s="100"/>
      <c r="P13" s="100"/>
      <c r="Q13" s="100"/>
    </row>
    <row r="14" spans="1:20" ht="15.95" customHeight="1">
      <c r="A14" s="101"/>
      <c r="B14" s="98"/>
      <c r="C14" s="198" t="s">
        <v>80</v>
      </c>
      <c r="D14" s="97"/>
      <c r="E14" s="97"/>
      <c r="F14" s="97"/>
      <c r="G14" s="97"/>
      <c r="H14" s="102"/>
      <c r="I14" s="187"/>
      <c r="J14" s="100"/>
      <c r="K14" s="188"/>
      <c r="L14" s="189"/>
      <c r="M14" s="99"/>
      <c r="N14" s="99"/>
      <c r="O14" s="100"/>
      <c r="P14" s="100"/>
      <c r="Q14" s="100"/>
      <c r="T14" s="255" t="s">
        <v>379</v>
      </c>
    </row>
    <row r="15" spans="1:20" ht="15.95" customHeight="1">
      <c r="A15" s="101"/>
      <c r="B15" s="104"/>
      <c r="C15" s="103" t="s">
        <v>17</v>
      </c>
      <c r="D15" s="100"/>
      <c r="E15" s="100"/>
      <c r="F15" s="100"/>
      <c r="G15" s="100"/>
      <c r="H15" s="98"/>
      <c r="I15" s="189"/>
      <c r="J15" s="97"/>
      <c r="K15" s="190"/>
      <c r="L15" s="191"/>
      <c r="M15" s="191"/>
      <c r="N15" s="191"/>
      <c r="O15" s="191"/>
      <c r="P15" s="100"/>
      <c r="Q15" s="100"/>
    </row>
    <row r="16" spans="1:20" ht="15.95" customHeight="1">
      <c r="A16" s="101"/>
      <c r="B16" s="104"/>
      <c r="C16" s="103" t="s">
        <v>18</v>
      </c>
      <c r="D16" s="305"/>
      <c r="E16" s="305"/>
      <c r="F16" s="100"/>
      <c r="G16" s="100"/>
      <c r="H16" s="98"/>
      <c r="I16" s="192" t="str">
        <f>IF(I5="","",I5)</f>
        <v/>
      </c>
      <c r="J16" s="193" t="s">
        <v>209</v>
      </c>
      <c r="K16" s="194" t="e">
        <f>VLOOKUP(I16,$C$55:$G$65,2,TRUE)</f>
        <v>#N/A</v>
      </c>
      <c r="L16" s="191"/>
      <c r="M16" s="191"/>
      <c r="N16" s="191"/>
      <c r="O16" s="191"/>
      <c r="P16" s="100"/>
      <c r="Q16" s="100"/>
    </row>
    <row r="17" spans="1:17" ht="15.95" customHeight="1">
      <c r="A17" s="101"/>
      <c r="B17" s="104"/>
      <c r="C17" s="103" t="s">
        <v>19</v>
      </c>
      <c r="D17" s="306"/>
      <c r="E17" s="306"/>
      <c r="F17" s="100"/>
      <c r="G17" s="100"/>
      <c r="H17" s="98"/>
      <c r="I17" s="307" t="s">
        <v>575</v>
      </c>
      <c r="J17" s="308" t="s">
        <v>575</v>
      </c>
      <c r="K17" s="195" t="e">
        <f>K16*0.05</f>
        <v>#N/A</v>
      </c>
      <c r="L17" s="191"/>
      <c r="M17" s="191"/>
      <c r="N17" s="191"/>
      <c r="O17" s="191"/>
      <c r="P17" s="100"/>
      <c r="Q17" s="100"/>
    </row>
    <row r="18" spans="1:17" ht="15.95" customHeight="1">
      <c r="A18" s="101"/>
      <c r="B18" s="104"/>
      <c r="C18" s="256" t="s">
        <v>583</v>
      </c>
      <c r="D18" s="130"/>
      <c r="E18" s="130"/>
      <c r="F18" s="130"/>
      <c r="G18" s="130"/>
      <c r="H18" s="290"/>
      <c r="I18" s="309" t="str">
        <f>IF(I5="","",I5)</f>
        <v/>
      </c>
      <c r="J18" s="308"/>
      <c r="K18" s="194" t="e">
        <f>IF(I18&gt;0,VLOOKUP(I18,C55:G65,5,TRUE)*I5,"")</f>
        <v>#N/A</v>
      </c>
      <c r="L18" s="214"/>
      <c r="M18" s="310"/>
      <c r="N18" s="310"/>
      <c r="O18" s="310"/>
      <c r="P18" s="100"/>
      <c r="Q18" s="100"/>
    </row>
    <row r="19" spans="1:17" ht="15.95" customHeight="1">
      <c r="A19" s="101"/>
      <c r="B19" s="101"/>
      <c r="C19" s="103"/>
      <c r="D19" s="196"/>
      <c r="E19" s="196"/>
      <c r="F19" s="196"/>
      <c r="G19" s="196"/>
      <c r="H19" s="197"/>
      <c r="I19" s="307" t="str">
        <f>IF(D19&gt;0,I6,"")</f>
        <v/>
      </c>
      <c r="J19" s="308"/>
      <c r="K19" s="194" t="str">
        <f>IF(D19&gt;0,VLOOKUP(I19,$C$55:$F$61,4,TRUE),"")</f>
        <v/>
      </c>
      <c r="L19" s="99"/>
      <c r="M19" s="100"/>
      <c r="N19" s="100"/>
      <c r="O19" s="100"/>
      <c r="P19" s="100"/>
      <c r="Q19" s="100"/>
    </row>
    <row r="20" spans="1:17" ht="15.95" customHeight="1">
      <c r="A20" s="101"/>
      <c r="B20" s="101"/>
      <c r="C20" s="312"/>
      <c r="D20" s="105"/>
      <c r="E20" s="105"/>
      <c r="F20" s="196"/>
      <c r="G20" s="196"/>
      <c r="H20" s="197"/>
      <c r="I20" s="313"/>
      <c r="J20" s="314"/>
      <c r="K20" s="315"/>
      <c r="L20" s="99"/>
      <c r="M20" s="100"/>
      <c r="N20" s="100"/>
      <c r="O20" s="100"/>
      <c r="P20" s="100"/>
      <c r="Q20" s="100"/>
    </row>
    <row r="21" spans="1:17" ht="15.95" customHeight="1">
      <c r="A21" s="101"/>
      <c r="B21" s="101"/>
      <c r="C21" s="103"/>
      <c r="D21" s="100"/>
      <c r="E21" s="100"/>
      <c r="F21" s="130"/>
      <c r="G21" s="130"/>
      <c r="H21" s="197"/>
      <c r="I21" s="316"/>
      <c r="J21" s="317"/>
      <c r="K21" s="315"/>
      <c r="L21" s="99"/>
      <c r="M21" s="100"/>
      <c r="N21" s="100"/>
      <c r="O21" s="100"/>
      <c r="P21" s="100"/>
      <c r="Q21" s="100"/>
    </row>
    <row r="22" spans="1:17" ht="15.95" customHeight="1">
      <c r="A22" s="101"/>
      <c r="B22" s="101"/>
      <c r="C22" s="318"/>
      <c r="D22" s="100"/>
      <c r="E22" s="100"/>
      <c r="F22" s="100"/>
      <c r="G22" s="100"/>
      <c r="H22" s="98"/>
      <c r="I22" s="187"/>
      <c r="J22" s="100"/>
      <c r="K22" s="188"/>
      <c r="L22" s="99"/>
      <c r="M22" s="100"/>
      <c r="N22" s="100"/>
      <c r="O22" s="100"/>
      <c r="P22" s="100"/>
      <c r="Q22" s="100"/>
    </row>
    <row r="23" spans="1:17" ht="15.95" customHeight="1">
      <c r="A23" s="101"/>
      <c r="B23" s="101"/>
      <c r="C23" s="318"/>
      <c r="D23" s="100"/>
      <c r="E23" s="100"/>
      <c r="F23" s="100"/>
      <c r="G23" s="100"/>
      <c r="H23" s="98"/>
      <c r="I23" s="187"/>
      <c r="J23" s="100"/>
      <c r="K23" s="195"/>
      <c r="L23" s="99"/>
      <c r="M23" s="100"/>
      <c r="N23" s="100"/>
      <c r="O23" s="100"/>
      <c r="P23" s="100"/>
      <c r="Q23" s="100"/>
    </row>
    <row r="24" spans="1:17" ht="15.95" customHeight="1">
      <c r="A24" s="101"/>
      <c r="B24" s="101"/>
      <c r="C24" s="100"/>
      <c r="D24" s="100"/>
      <c r="E24" s="100"/>
      <c r="F24" s="100"/>
      <c r="G24" s="100"/>
      <c r="H24" s="98"/>
      <c r="I24" s="187"/>
      <c r="J24" s="100"/>
      <c r="K24" s="188"/>
      <c r="L24" s="99"/>
      <c r="M24" s="319" t="e">
        <f>ROUNDDOWN($L$25*2/3,-3)</f>
        <v>#N/A</v>
      </c>
      <c r="N24" s="319"/>
      <c r="O24" s="319" t="e">
        <f>ROUNDDOWN($L$25*1/12,-3)</f>
        <v>#N/A</v>
      </c>
      <c r="P24" s="319"/>
      <c r="Q24" s="319"/>
    </row>
    <row r="25" spans="1:17" ht="15.95" customHeight="1" thickBot="1">
      <c r="A25" s="105"/>
      <c r="B25" s="106"/>
      <c r="C25" s="107" t="s">
        <v>13</v>
      </c>
      <c r="D25" s="130">
        <f>SUM(D16:D24)</f>
        <v>0</v>
      </c>
      <c r="E25" s="320">
        <f>SUM(E16:E24)</f>
        <v>0</v>
      </c>
      <c r="F25" s="130">
        <f>SUM(F18:F24)</f>
        <v>0</v>
      </c>
      <c r="G25" s="320">
        <f>D25-F25</f>
        <v>0</v>
      </c>
      <c r="H25" s="98">
        <f>MIN(E25,G25)</f>
        <v>0</v>
      </c>
      <c r="I25" s="321" t="s">
        <v>209</v>
      </c>
      <c r="J25" s="322" t="s">
        <v>209</v>
      </c>
      <c r="K25" s="323" t="e">
        <f>SUM(K16:K24)</f>
        <v>#N/A</v>
      </c>
      <c r="L25" s="99" t="e">
        <f>MIN(H25,K25)</f>
        <v>#N/A</v>
      </c>
      <c r="M25" s="1892" t="e">
        <f>M24+N24</f>
        <v>#N/A</v>
      </c>
      <c r="N25" s="1893"/>
      <c r="O25" s="1892" t="e">
        <f>O24+P24</f>
        <v>#N/A</v>
      </c>
      <c r="P25" s="1893"/>
      <c r="Q25" s="100" t="e">
        <f>M25+O25</f>
        <v>#N/A</v>
      </c>
    </row>
    <row r="26" spans="1:17" ht="15.95" customHeight="1">
      <c r="A26" s="257"/>
      <c r="B26" s="257"/>
      <c r="C26" s="90"/>
      <c r="D26" s="258"/>
      <c r="E26" s="258"/>
      <c r="F26" s="258"/>
      <c r="G26" s="258"/>
      <c r="H26" s="258"/>
      <c r="I26" s="259"/>
      <c r="J26" s="259"/>
      <c r="K26" s="260"/>
      <c r="L26" s="257"/>
      <c r="M26" s="326"/>
      <c r="N26" s="326"/>
      <c r="O26" s="326"/>
      <c r="P26" s="326"/>
      <c r="Q26" s="257"/>
    </row>
    <row r="27" spans="1:17" ht="15.95" customHeight="1" thickBot="1">
      <c r="A27" s="327" t="s">
        <v>582</v>
      </c>
    </row>
    <row r="28" spans="1:17" s="85" customFormat="1" ht="15.95" customHeight="1">
      <c r="A28" s="291"/>
      <c r="B28" s="86"/>
      <c r="C28" s="87"/>
      <c r="D28" s="88" t="s">
        <v>8</v>
      </c>
      <c r="E28" s="88" t="s">
        <v>9</v>
      </c>
      <c r="F28" s="88" t="s">
        <v>374</v>
      </c>
      <c r="G28" s="88"/>
      <c r="H28" s="183" t="s">
        <v>375</v>
      </c>
      <c r="I28" s="1878" t="s">
        <v>560</v>
      </c>
      <c r="J28" s="1879"/>
      <c r="K28" s="1880"/>
      <c r="L28" s="1881" t="s">
        <v>23</v>
      </c>
      <c r="M28" s="1883" t="s">
        <v>561</v>
      </c>
      <c r="N28" s="1701"/>
      <c r="O28" s="1883" t="s">
        <v>562</v>
      </c>
      <c r="P28" s="1701"/>
      <c r="Q28" s="1888" t="s">
        <v>563</v>
      </c>
    </row>
    <row r="29" spans="1:17" s="85" customFormat="1" ht="15.95" customHeight="1">
      <c r="A29" s="1889" t="s">
        <v>376</v>
      </c>
      <c r="B29" s="1890"/>
      <c r="C29" s="1891"/>
      <c r="D29" s="92"/>
      <c r="E29" s="92" t="s">
        <v>10</v>
      </c>
      <c r="F29" s="92"/>
      <c r="G29" s="92" t="s">
        <v>377</v>
      </c>
      <c r="H29" s="184"/>
      <c r="I29" s="295"/>
      <c r="J29" s="296"/>
      <c r="K29" s="185"/>
      <c r="L29" s="1882"/>
      <c r="M29" s="1884"/>
      <c r="N29" s="1885"/>
      <c r="O29" s="1884"/>
      <c r="P29" s="1885"/>
      <c r="Q29" s="1348"/>
    </row>
    <row r="30" spans="1:17" s="85" customFormat="1" ht="15.95" customHeight="1">
      <c r="A30" s="89"/>
      <c r="B30" s="90"/>
      <c r="C30" s="91"/>
      <c r="D30" s="92" t="s">
        <v>378</v>
      </c>
      <c r="E30" s="92" t="s">
        <v>11</v>
      </c>
      <c r="F30" s="92" t="s">
        <v>12</v>
      </c>
      <c r="G30" s="92"/>
      <c r="H30" s="184" t="s">
        <v>26</v>
      </c>
      <c r="I30" s="295" t="s">
        <v>122</v>
      </c>
      <c r="J30" s="297" t="s">
        <v>564</v>
      </c>
      <c r="K30" s="298" t="s">
        <v>379</v>
      </c>
      <c r="L30" s="1882"/>
      <c r="M30" s="1886"/>
      <c r="N30" s="1887"/>
      <c r="O30" s="1884"/>
      <c r="P30" s="1885"/>
      <c r="Q30" s="1348"/>
    </row>
    <row r="31" spans="1:17" s="85" customFormat="1" ht="15.95" customHeight="1">
      <c r="A31" s="93"/>
      <c r="B31" s="94"/>
      <c r="C31" s="95"/>
      <c r="D31" s="96" t="s">
        <v>380</v>
      </c>
      <c r="E31" s="96" t="s">
        <v>565</v>
      </c>
      <c r="F31" s="96" t="s">
        <v>566</v>
      </c>
      <c r="G31" s="299" t="s">
        <v>567</v>
      </c>
      <c r="H31" s="186" t="s">
        <v>381</v>
      </c>
      <c r="I31" s="300"/>
      <c r="J31" s="301"/>
      <c r="K31" s="302" t="s">
        <v>568</v>
      </c>
      <c r="L31" s="301" t="s">
        <v>569</v>
      </c>
      <c r="M31" s="303" t="s">
        <v>570</v>
      </c>
      <c r="N31" s="303" t="s">
        <v>571</v>
      </c>
      <c r="O31" s="304" t="s">
        <v>572</v>
      </c>
      <c r="P31" s="304" t="s">
        <v>573</v>
      </c>
      <c r="Q31" s="304" t="s">
        <v>574</v>
      </c>
    </row>
    <row r="32" spans="1:17" ht="15.95" customHeight="1">
      <c r="A32" s="97" t="s">
        <v>382</v>
      </c>
      <c r="B32" s="98"/>
      <c r="C32" s="99"/>
      <c r="D32" s="100"/>
      <c r="E32" s="100"/>
      <c r="F32" s="100"/>
      <c r="G32" s="100"/>
      <c r="H32" s="98"/>
      <c r="I32" s="187"/>
      <c r="J32" s="100"/>
      <c r="K32" s="188"/>
      <c r="L32" s="99"/>
      <c r="M32" s="100"/>
      <c r="N32" s="100"/>
      <c r="O32" s="100"/>
      <c r="P32" s="100"/>
      <c r="Q32" s="100"/>
    </row>
    <row r="33" spans="1:20" ht="15.95" customHeight="1">
      <c r="A33" s="101"/>
      <c r="B33" s="98"/>
      <c r="C33" s="198" t="s">
        <v>80</v>
      </c>
      <c r="D33" s="97"/>
      <c r="E33" s="97"/>
      <c r="F33" s="97"/>
      <c r="G33" s="97"/>
      <c r="H33" s="102"/>
      <c r="I33" s="187"/>
      <c r="J33" s="100"/>
      <c r="K33" s="188"/>
      <c r="L33" s="189"/>
      <c r="M33" s="99"/>
      <c r="N33" s="99"/>
      <c r="O33" s="100"/>
      <c r="P33" s="100"/>
      <c r="Q33" s="100"/>
      <c r="T33" s="255" t="s">
        <v>379</v>
      </c>
    </row>
    <row r="34" spans="1:20" ht="15.95" customHeight="1">
      <c r="A34" s="101"/>
      <c r="B34" s="104"/>
      <c r="C34" s="103" t="s">
        <v>17</v>
      </c>
      <c r="D34" s="100"/>
      <c r="E34" s="100"/>
      <c r="F34" s="100"/>
      <c r="G34" s="100"/>
      <c r="H34" s="98"/>
      <c r="I34" s="189"/>
      <c r="J34" s="97"/>
      <c r="K34" s="190"/>
      <c r="L34" s="191"/>
      <c r="M34" s="191"/>
      <c r="N34" s="191"/>
      <c r="O34" s="191"/>
      <c r="P34" s="100"/>
      <c r="Q34" s="100"/>
    </row>
    <row r="35" spans="1:20" ht="15.95" customHeight="1">
      <c r="A35" s="101"/>
      <c r="B35" s="104"/>
      <c r="C35" s="103" t="s">
        <v>18</v>
      </c>
      <c r="D35" s="305"/>
      <c r="E35" s="305"/>
      <c r="F35" s="100"/>
      <c r="G35" s="100"/>
      <c r="H35" s="98"/>
      <c r="I35" s="192" t="str">
        <f>IF(I6="","",I6)</f>
        <v/>
      </c>
      <c r="J35" s="193" t="s">
        <v>209</v>
      </c>
      <c r="K35" s="194" t="e">
        <f>VLOOKUP(I35,$K$55:$N$65,2,TRUE)</f>
        <v>#N/A</v>
      </c>
      <c r="L35" s="191"/>
      <c r="M35" s="191"/>
      <c r="N35" s="191"/>
      <c r="O35" s="191"/>
      <c r="P35" s="100"/>
      <c r="Q35" s="100"/>
    </row>
    <row r="36" spans="1:20" ht="15.95" customHeight="1">
      <c r="A36" s="101"/>
      <c r="B36" s="104"/>
      <c r="C36" s="103" t="s">
        <v>19</v>
      </c>
      <c r="D36" s="306"/>
      <c r="E36" s="306"/>
      <c r="F36" s="100"/>
      <c r="G36" s="100"/>
      <c r="H36" s="98"/>
      <c r="I36" s="307" t="s">
        <v>575</v>
      </c>
      <c r="J36" s="308" t="s">
        <v>575</v>
      </c>
      <c r="K36" s="195" t="e">
        <f>K35*0.05</f>
        <v>#N/A</v>
      </c>
      <c r="L36" s="191"/>
      <c r="M36" s="191"/>
      <c r="N36" s="191"/>
      <c r="O36" s="191"/>
      <c r="P36" s="100"/>
      <c r="Q36" s="100"/>
    </row>
    <row r="37" spans="1:20" ht="15.95" customHeight="1">
      <c r="A37" s="101"/>
      <c r="B37" s="104"/>
      <c r="C37" s="103"/>
      <c r="D37" s="306"/>
      <c r="E37" s="306"/>
      <c r="F37" s="130"/>
      <c r="G37" s="130"/>
      <c r="H37" s="290"/>
      <c r="I37" s="309" t="str">
        <f>IF(D37&gt;0,I24,"")</f>
        <v/>
      </c>
      <c r="J37" s="308"/>
      <c r="K37" s="194" t="str">
        <f>IF(D37&gt;0,VLOOKUP(I37,$C$55:$F$61,3,TRUE),"")</f>
        <v/>
      </c>
      <c r="L37" s="214"/>
      <c r="M37" s="310"/>
      <c r="N37" s="310"/>
      <c r="O37" s="310"/>
      <c r="P37" s="100"/>
      <c r="Q37" s="100"/>
    </row>
    <row r="38" spans="1:20" ht="15.95" customHeight="1">
      <c r="A38" s="101"/>
      <c r="B38" s="101"/>
      <c r="C38" s="103"/>
      <c r="D38" s="311"/>
      <c r="E38" s="311"/>
      <c r="F38" s="196"/>
      <c r="G38" s="196"/>
      <c r="H38" s="197"/>
      <c r="I38" s="307" t="str">
        <f>IF(D38&gt;0,I24,"")</f>
        <v/>
      </c>
      <c r="J38" s="308"/>
      <c r="K38" s="194" t="str">
        <f>IF(D38&gt;0,VLOOKUP(I38,$C$55:$F$61,4,TRUE),"")</f>
        <v/>
      </c>
      <c r="L38" s="99"/>
      <c r="M38" s="100"/>
      <c r="N38" s="100"/>
      <c r="O38" s="100"/>
      <c r="P38" s="100"/>
      <c r="Q38" s="100"/>
    </row>
    <row r="39" spans="1:20" ht="15.95" customHeight="1">
      <c r="A39" s="101"/>
      <c r="B39" s="101"/>
      <c r="C39" s="312"/>
      <c r="D39" s="105"/>
      <c r="E39" s="105"/>
      <c r="F39" s="196"/>
      <c r="G39" s="196"/>
      <c r="H39" s="197"/>
      <c r="I39" s="313"/>
      <c r="J39" s="314"/>
      <c r="K39" s="315"/>
      <c r="L39" s="99"/>
      <c r="M39" s="100"/>
      <c r="N39" s="100"/>
      <c r="O39" s="100"/>
      <c r="P39" s="100"/>
      <c r="Q39" s="100"/>
    </row>
    <row r="40" spans="1:20" ht="15.95" customHeight="1">
      <c r="A40" s="101"/>
      <c r="B40" s="101"/>
      <c r="C40" s="103"/>
      <c r="D40" s="100"/>
      <c r="E40" s="100"/>
      <c r="F40" s="130"/>
      <c r="G40" s="130"/>
      <c r="H40" s="197"/>
      <c r="I40" s="316"/>
      <c r="J40" s="317"/>
      <c r="K40" s="315"/>
      <c r="L40" s="99"/>
      <c r="M40" s="100"/>
      <c r="N40" s="100"/>
      <c r="O40" s="100"/>
      <c r="P40" s="100"/>
      <c r="Q40" s="100"/>
    </row>
    <row r="41" spans="1:20" ht="15.95" customHeight="1">
      <c r="A41" s="101"/>
      <c r="B41" s="101"/>
      <c r="C41" s="318"/>
      <c r="D41" s="100"/>
      <c r="E41" s="100"/>
      <c r="F41" s="100"/>
      <c r="G41" s="100"/>
      <c r="H41" s="98"/>
      <c r="I41" s="187"/>
      <c r="J41" s="100"/>
      <c r="K41" s="188"/>
      <c r="L41" s="99"/>
      <c r="M41" s="100"/>
      <c r="N41" s="100"/>
      <c r="O41" s="100"/>
      <c r="P41" s="100"/>
      <c r="Q41" s="100"/>
    </row>
    <row r="42" spans="1:20" ht="15.95" customHeight="1">
      <c r="A42" s="101"/>
      <c r="B42" s="101"/>
      <c r="C42" s="318"/>
      <c r="D42" s="100"/>
      <c r="E42" s="100"/>
      <c r="F42" s="100"/>
      <c r="G42" s="100"/>
      <c r="H42" s="98"/>
      <c r="I42" s="187"/>
      <c r="J42" s="100"/>
      <c r="K42" s="195"/>
      <c r="L42" s="99"/>
      <c r="M42" s="100"/>
      <c r="N42" s="100"/>
      <c r="O42" s="100"/>
      <c r="P42" s="100"/>
      <c r="Q42" s="100"/>
    </row>
    <row r="43" spans="1:20" ht="15.95" customHeight="1">
      <c r="A43" s="101"/>
      <c r="B43" s="101"/>
      <c r="C43" s="100"/>
      <c r="D43" s="100"/>
      <c r="E43" s="100"/>
      <c r="F43" s="100"/>
      <c r="G43" s="100"/>
      <c r="H43" s="98"/>
      <c r="I43" s="187"/>
      <c r="J43" s="100"/>
      <c r="K43" s="188"/>
      <c r="L43" s="99"/>
      <c r="M43" s="319"/>
      <c r="N43" s="319" t="e">
        <f>ROUNDDOWN($L$44*1/2,-3)</f>
        <v>#N/A</v>
      </c>
      <c r="O43" s="319"/>
      <c r="P43" s="319" t="e">
        <f>ROUNDDOWN($L$44*1/4,-3)</f>
        <v>#N/A</v>
      </c>
      <c r="Q43" s="319"/>
    </row>
    <row r="44" spans="1:20" ht="15.95" customHeight="1" thickBot="1">
      <c r="A44" s="105"/>
      <c r="B44" s="106"/>
      <c r="C44" s="107" t="s">
        <v>13</v>
      </c>
      <c r="D44" s="130">
        <f>SUM(D35:D43)</f>
        <v>0</v>
      </c>
      <c r="E44" s="320">
        <f>SUM(E35:E43)</f>
        <v>0</v>
      </c>
      <c r="F44" s="130">
        <f>SUM(F37:F43)</f>
        <v>0</v>
      </c>
      <c r="G44" s="320">
        <f>D44-F44</f>
        <v>0</v>
      </c>
      <c r="H44" s="98">
        <f>MIN(E44,G44)</f>
        <v>0</v>
      </c>
      <c r="I44" s="321" t="s">
        <v>209</v>
      </c>
      <c r="J44" s="322" t="s">
        <v>209</v>
      </c>
      <c r="K44" s="323" t="e">
        <f>SUM(K35:K43)</f>
        <v>#N/A</v>
      </c>
      <c r="L44" s="99" t="e">
        <f>MIN(H44,K44)</f>
        <v>#N/A</v>
      </c>
      <c r="M44" s="1892" t="e">
        <f>M43+N43</f>
        <v>#N/A</v>
      </c>
      <c r="N44" s="1893"/>
      <c r="O44" s="1892" t="e">
        <f>O43+P43</f>
        <v>#N/A</v>
      </c>
      <c r="P44" s="1893"/>
      <c r="Q44" s="100" t="e">
        <f>M44+O44</f>
        <v>#N/A</v>
      </c>
    </row>
    <row r="45" spans="1:20" ht="15.95" customHeight="1">
      <c r="A45" s="257"/>
      <c r="B45" s="257"/>
      <c r="C45" s="90"/>
      <c r="D45" s="258"/>
      <c r="E45" s="258"/>
      <c r="F45" s="258"/>
      <c r="G45" s="258"/>
      <c r="H45" s="258"/>
      <c r="I45" s="259"/>
      <c r="J45" s="259"/>
      <c r="K45" s="260"/>
      <c r="L45" s="258"/>
      <c r="M45" s="326"/>
      <c r="N45" s="326"/>
      <c r="O45" s="326"/>
      <c r="P45" s="326"/>
      <c r="Q45" s="257"/>
    </row>
    <row r="46" spans="1:20" ht="15.95" customHeight="1">
      <c r="B46" s="83" t="s">
        <v>27</v>
      </c>
    </row>
    <row r="47" spans="1:20" ht="15.95" customHeight="1">
      <c r="B47" s="83" t="s">
        <v>576</v>
      </c>
    </row>
    <row r="48" spans="1:20" ht="15.95" customHeight="1">
      <c r="B48" s="83" t="s">
        <v>577</v>
      </c>
    </row>
    <row r="49" spans="2:14" ht="15.95" customHeight="1">
      <c r="B49" s="83" t="s">
        <v>578</v>
      </c>
    </row>
    <row r="50" spans="2:14" ht="15.95" customHeight="1">
      <c r="B50" s="83" t="s">
        <v>579</v>
      </c>
    </row>
    <row r="51" spans="2:14" ht="15.95" customHeight="1">
      <c r="B51" s="108"/>
    </row>
    <row r="52" spans="2:14" ht="15.95" customHeight="1">
      <c r="B52" s="108"/>
    </row>
    <row r="53" spans="2:14" ht="15.95" customHeight="1">
      <c r="B53" s="108"/>
    </row>
    <row r="54" spans="2:14" ht="15.95" customHeight="1">
      <c r="B54" s="108"/>
      <c r="C54" s="261" t="s">
        <v>122</v>
      </c>
      <c r="D54" s="256" t="s">
        <v>553</v>
      </c>
      <c r="E54" s="256" t="s">
        <v>554</v>
      </c>
      <c r="F54" s="256" t="s">
        <v>580</v>
      </c>
      <c r="G54" s="256" t="s">
        <v>584</v>
      </c>
      <c r="K54" s="261" t="s">
        <v>122</v>
      </c>
      <c r="L54" s="256" t="s">
        <v>553</v>
      </c>
      <c r="M54" s="256" t="s">
        <v>554</v>
      </c>
      <c r="N54" s="256" t="s">
        <v>580</v>
      </c>
    </row>
    <row r="55" spans="2:14">
      <c r="C55" s="82">
        <v>0</v>
      </c>
      <c r="D55" s="100">
        <v>92300000</v>
      </c>
      <c r="E55" s="100">
        <v>2049000</v>
      </c>
      <c r="F55" s="100">
        <v>3648000</v>
      </c>
      <c r="G55" s="100">
        <v>49000</v>
      </c>
      <c r="K55" s="82">
        <v>0</v>
      </c>
      <c r="L55" s="100">
        <v>58700000</v>
      </c>
      <c r="M55" s="100"/>
      <c r="N55" s="100"/>
    </row>
    <row r="56" spans="2:14">
      <c r="C56" s="255">
        <v>21</v>
      </c>
      <c r="D56" s="100">
        <v>99800000</v>
      </c>
      <c r="E56" s="100">
        <v>2323000</v>
      </c>
      <c r="F56" s="100">
        <v>4452000</v>
      </c>
      <c r="G56" s="100">
        <v>37000</v>
      </c>
      <c r="K56" s="255">
        <v>21</v>
      </c>
      <c r="L56" s="100">
        <v>63500000</v>
      </c>
      <c r="M56" s="100"/>
      <c r="N56" s="100"/>
    </row>
    <row r="57" spans="2:14">
      <c r="C57" s="255">
        <v>31</v>
      </c>
      <c r="D57" s="100">
        <v>112400000</v>
      </c>
      <c r="E57" s="100">
        <v>3098000</v>
      </c>
      <c r="F57" s="100">
        <v>5397000</v>
      </c>
      <c r="G57" s="100">
        <v>32000</v>
      </c>
      <c r="K57" s="255">
        <v>31</v>
      </c>
      <c r="L57" s="100">
        <v>71500000</v>
      </c>
      <c r="M57" s="100"/>
      <c r="N57" s="100"/>
    </row>
    <row r="58" spans="2:14">
      <c r="C58" s="255">
        <v>41</v>
      </c>
      <c r="D58" s="100">
        <v>127400000</v>
      </c>
      <c r="E58" s="100">
        <v>3898000</v>
      </c>
      <c r="F58" s="100">
        <v>7496000</v>
      </c>
      <c r="G58" s="100">
        <v>28000</v>
      </c>
      <c r="K58" s="255">
        <v>41</v>
      </c>
      <c r="L58" s="100">
        <v>81000000</v>
      </c>
      <c r="M58" s="100"/>
      <c r="N58" s="100"/>
    </row>
    <row r="59" spans="2:14">
      <c r="C59" s="255">
        <v>71</v>
      </c>
      <c r="D59" s="100">
        <v>167300000</v>
      </c>
      <c r="E59" s="100">
        <v>5497000</v>
      </c>
      <c r="F59" s="100">
        <v>11245000</v>
      </c>
      <c r="G59" s="100">
        <v>23000</v>
      </c>
      <c r="K59" s="255">
        <v>71</v>
      </c>
      <c r="L59" s="100">
        <v>106400000</v>
      </c>
      <c r="M59" s="100"/>
      <c r="N59" s="100"/>
    </row>
    <row r="60" spans="2:14">
      <c r="C60" s="255">
        <v>101</v>
      </c>
      <c r="D60" s="100">
        <v>199800000</v>
      </c>
      <c r="E60" s="100">
        <v>6597000</v>
      </c>
      <c r="F60" s="100">
        <v>13494000</v>
      </c>
      <c r="G60" s="100">
        <v>19000</v>
      </c>
      <c r="K60" s="255">
        <v>101</v>
      </c>
      <c r="L60" s="100">
        <v>127100000</v>
      </c>
      <c r="M60" s="100"/>
      <c r="N60" s="100"/>
    </row>
    <row r="61" spans="2:14">
      <c r="C61" s="255">
        <v>131</v>
      </c>
      <c r="D61" s="100">
        <v>232300000</v>
      </c>
      <c r="E61" s="100">
        <v>8246000</v>
      </c>
      <c r="F61" s="100">
        <v>16868000</v>
      </c>
      <c r="G61" s="100">
        <v>18000</v>
      </c>
      <c r="K61" s="255">
        <v>131</v>
      </c>
      <c r="L61" s="100">
        <v>147800000</v>
      </c>
      <c r="M61" s="100"/>
      <c r="N61" s="100"/>
    </row>
    <row r="62" spans="2:14">
      <c r="C62" s="82">
        <v>161</v>
      </c>
      <c r="D62" s="100">
        <v>264800000</v>
      </c>
      <c r="E62" s="100"/>
      <c r="F62" s="100"/>
      <c r="G62" s="100">
        <v>17000</v>
      </c>
      <c r="K62" s="82">
        <v>161</v>
      </c>
      <c r="L62" s="100">
        <v>168500000</v>
      </c>
      <c r="M62" s="100"/>
      <c r="N62" s="100"/>
    </row>
    <row r="63" spans="2:14">
      <c r="C63" s="82">
        <v>191</v>
      </c>
      <c r="D63" s="100">
        <v>299700000</v>
      </c>
      <c r="E63" s="100"/>
      <c r="F63" s="100"/>
      <c r="G63" s="100">
        <v>17000</v>
      </c>
      <c r="K63" s="82">
        <v>191</v>
      </c>
      <c r="L63" s="100">
        <v>190800000</v>
      </c>
      <c r="M63" s="100"/>
      <c r="N63" s="100"/>
    </row>
    <row r="64" spans="2:14">
      <c r="C64" s="82">
        <v>221</v>
      </c>
      <c r="D64" s="100">
        <v>327300000</v>
      </c>
      <c r="E64" s="100"/>
      <c r="F64" s="100"/>
      <c r="G64" s="100">
        <v>17000</v>
      </c>
      <c r="K64" s="82">
        <v>221</v>
      </c>
      <c r="L64" s="100">
        <v>208300000</v>
      </c>
      <c r="M64" s="100"/>
      <c r="N64" s="100"/>
    </row>
    <row r="65" spans="3:14">
      <c r="C65" s="82">
        <v>251</v>
      </c>
      <c r="D65" s="100">
        <v>362300000</v>
      </c>
      <c r="E65" s="100"/>
      <c r="F65" s="100"/>
      <c r="G65" s="100">
        <v>17000</v>
      </c>
      <c r="K65" s="82">
        <v>251</v>
      </c>
      <c r="L65" s="100">
        <v>230500000</v>
      </c>
      <c r="M65" s="100"/>
      <c r="N65" s="100"/>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4"/>
  <sheetViews>
    <sheetView showGridLines="0" view="pageBreakPreview" zoomScale="96" zoomScaleNormal="100" zoomScaleSheetLayoutView="96" workbookViewId="0"/>
  </sheetViews>
  <sheetFormatPr defaultColWidth="9" defaultRowHeight="13.5"/>
  <cols>
    <col min="1" max="1" width="5" style="263" customWidth="1"/>
    <col min="2" max="2" width="8.625" style="263" customWidth="1"/>
    <col min="3" max="4" width="7.125" style="263" customWidth="1"/>
    <col min="5" max="5" width="8.125" style="263" customWidth="1"/>
    <col min="6" max="6" width="8.625" style="263" customWidth="1"/>
    <col min="7" max="7" width="3.625" style="263" customWidth="1"/>
    <col min="8" max="8" width="5.875" style="263" customWidth="1"/>
    <col min="9" max="13" width="8.625" style="263" customWidth="1"/>
    <col min="14" max="14" width="3.625" style="383" customWidth="1"/>
    <col min="15" max="15" width="14.375" style="263" customWidth="1"/>
    <col min="16" max="16" width="9" style="263"/>
    <col min="17" max="19" width="9.625" style="263" bestFit="1" customWidth="1"/>
    <col min="20" max="23" width="9" style="263"/>
    <col min="24" max="26" width="9" style="265"/>
    <col min="27" max="27" width="9" style="266"/>
    <col min="28" max="28" width="9" style="263"/>
    <col min="29" max="29" width="5.5" style="263" customWidth="1"/>
    <col min="30" max="16384" width="9" style="263"/>
  </cols>
  <sheetData>
    <row r="1" spans="1:29" ht="21.75" customHeight="1">
      <c r="A1" s="262" t="s">
        <v>279</v>
      </c>
      <c r="L1" s="1905" t="s">
        <v>280</v>
      </c>
      <c r="M1" s="1906"/>
      <c r="N1" s="264"/>
    </row>
    <row r="2" spans="1:29" ht="21.75" customHeight="1">
      <c r="A2" s="1907" t="s">
        <v>725</v>
      </c>
      <c r="B2" s="1907"/>
      <c r="C2" s="1908">
        <f>P8</f>
        <v>0</v>
      </c>
      <c r="D2" s="1909"/>
      <c r="E2" s="263" t="s">
        <v>281</v>
      </c>
      <c r="F2" s="267"/>
      <c r="G2" s="1910">
        <f>P15+IF(P14=1,0,0.05)</f>
        <v>0.05</v>
      </c>
      <c r="H2" s="1911"/>
      <c r="I2" s="263" t="str">
        <f>"％（"&amp;IF(P13=1,"固定）","変動）")</f>
        <v>％（変動）</v>
      </c>
      <c r="J2" s="385"/>
      <c r="L2" s="264"/>
      <c r="M2" s="386"/>
      <c r="N2" s="264"/>
      <c r="O2" s="1912" t="s">
        <v>282</v>
      </c>
      <c r="P2" s="1913"/>
      <c r="Q2" s="1913"/>
      <c r="R2" s="1913"/>
      <c r="S2" s="1913"/>
      <c r="T2" s="1913"/>
      <c r="U2" s="1913"/>
      <c r="V2" s="1913"/>
      <c r="W2" s="1914"/>
    </row>
    <row r="3" spans="1:29">
      <c r="M3" s="267" t="s">
        <v>283</v>
      </c>
      <c r="N3" s="268"/>
    </row>
    <row r="4" spans="1:29" s="272" customFormat="1" ht="27" customHeight="1">
      <c r="A4" s="1894" t="s">
        <v>284</v>
      </c>
      <c r="B4" s="1897" t="s">
        <v>272</v>
      </c>
      <c r="C4" s="1898"/>
      <c r="D4" s="1898"/>
      <c r="E4" s="1898"/>
      <c r="F4" s="1898"/>
      <c r="G4" s="1898"/>
      <c r="H4" s="1899"/>
      <c r="I4" s="1898" t="s">
        <v>726</v>
      </c>
      <c r="J4" s="1898"/>
      <c r="K4" s="1898"/>
      <c r="L4" s="1898"/>
      <c r="M4" s="1900"/>
      <c r="N4" s="269"/>
      <c r="O4" s="263"/>
      <c r="P4" s="263"/>
      <c r="Q4" s="263"/>
      <c r="R4" s="263"/>
      <c r="S4" s="263"/>
      <c r="T4" s="263"/>
      <c r="U4" s="263"/>
      <c r="V4" s="263"/>
      <c r="W4" s="263"/>
      <c r="X4" s="270"/>
      <c r="Y4" s="270"/>
      <c r="Z4" s="270"/>
      <c r="AA4" s="271"/>
    </row>
    <row r="5" spans="1:29" ht="16.5" customHeight="1">
      <c r="A5" s="1895"/>
      <c r="B5" s="1901" t="s">
        <v>273</v>
      </c>
      <c r="C5" s="1901"/>
      <c r="D5" s="1901"/>
      <c r="E5" s="695" t="s">
        <v>727</v>
      </c>
      <c r="F5" s="1902" t="s">
        <v>285</v>
      </c>
      <c r="G5" s="1902" t="s">
        <v>286</v>
      </c>
      <c r="H5" s="1926"/>
      <c r="I5" s="1931"/>
      <c r="J5" s="1934"/>
      <c r="K5" s="1934"/>
      <c r="L5" s="1934"/>
      <c r="M5" s="1894" t="s">
        <v>274</v>
      </c>
      <c r="N5" s="273"/>
      <c r="O5" s="387"/>
      <c r="P5" s="1915"/>
      <c r="Q5" s="1915"/>
    </row>
    <row r="6" spans="1:29" ht="9" customHeight="1">
      <c r="A6" s="1895"/>
      <c r="B6" s="1916" t="s">
        <v>287</v>
      </c>
      <c r="C6" s="274"/>
      <c r="D6" s="275"/>
      <c r="E6" s="1918" t="s">
        <v>728</v>
      </c>
      <c r="F6" s="1903"/>
      <c r="G6" s="1927"/>
      <c r="H6" s="1928"/>
      <c r="I6" s="1932"/>
      <c r="J6" s="1935"/>
      <c r="K6" s="1935"/>
      <c r="L6" s="1935"/>
      <c r="M6" s="1895"/>
      <c r="N6" s="273"/>
      <c r="O6" s="1921"/>
      <c r="P6" s="1915"/>
      <c r="Q6" s="1915"/>
    </row>
    <row r="7" spans="1:29" ht="13.5" customHeight="1">
      <c r="A7" s="1895"/>
      <c r="B7" s="1916"/>
      <c r="C7" s="276" t="s">
        <v>729</v>
      </c>
      <c r="D7" s="388" t="s">
        <v>288</v>
      </c>
      <c r="E7" s="1919"/>
      <c r="F7" s="1903"/>
      <c r="G7" s="1927"/>
      <c r="H7" s="1928"/>
      <c r="I7" s="1932"/>
      <c r="J7" s="1935"/>
      <c r="K7" s="1935"/>
      <c r="L7" s="1935"/>
      <c r="M7" s="1895"/>
      <c r="N7" s="273"/>
      <c r="O7" s="1922"/>
      <c r="P7" s="1923"/>
      <c r="Q7" s="1923"/>
    </row>
    <row r="8" spans="1:29" ht="35.25" customHeight="1">
      <c r="A8" s="1896"/>
      <c r="B8" s="1917"/>
      <c r="C8" s="277" t="s">
        <v>289</v>
      </c>
      <c r="D8" s="277" t="s">
        <v>289</v>
      </c>
      <c r="E8" s="1920"/>
      <c r="F8" s="1904"/>
      <c r="G8" s="1929"/>
      <c r="H8" s="1930"/>
      <c r="I8" s="1933"/>
      <c r="J8" s="1936"/>
      <c r="K8" s="1936"/>
      <c r="L8" s="1936"/>
      <c r="M8" s="1896"/>
      <c r="N8" s="389"/>
      <c r="O8" s="696" t="s">
        <v>290</v>
      </c>
      <c r="P8" s="1924"/>
      <c r="Q8" s="1925"/>
      <c r="R8" s="282" t="s">
        <v>730</v>
      </c>
      <c r="AC8" s="278" t="s">
        <v>291</v>
      </c>
    </row>
    <row r="9" spans="1:29" s="272" customFormat="1" ht="18.75" customHeight="1">
      <c r="A9" s="697">
        <f>IF(F9&gt;0,1,0)</f>
        <v>0</v>
      </c>
      <c r="B9" s="698">
        <f t="shared" ref="B9:B72" si="0">SUM(C9:D9)</f>
        <v>0</v>
      </c>
      <c r="C9" s="699">
        <f>IF($P$11&gt;0,IF($Y$11=0,Y9,0),0)</f>
        <v>0</v>
      </c>
      <c r="D9" s="700">
        <f>IF($P$11&gt;0,IF($Y$11=0,Y10,0),0)</f>
        <v>0</v>
      </c>
      <c r="E9" s="701">
        <f>ROUND((P$9*G$2/100)/12,0)+ROUND((P$10*(G$2-P$15)/100)/12,0)</f>
        <v>0</v>
      </c>
      <c r="F9" s="702">
        <f t="shared" ref="F9:F72" si="1">B9+E9</f>
        <v>0</v>
      </c>
      <c r="G9" s="1937" t="s">
        <v>292</v>
      </c>
      <c r="H9" s="1938"/>
      <c r="I9" s="703"/>
      <c r="J9" s="704"/>
      <c r="K9" s="704"/>
      <c r="L9" s="704"/>
      <c r="M9" s="705">
        <f t="shared" ref="M9:M72" si="2">SUM(I9:L9)</f>
        <v>0</v>
      </c>
      <c r="N9" s="390"/>
      <c r="O9" s="391" t="s">
        <v>293</v>
      </c>
      <c r="P9" s="1941">
        <f>P8-P10</f>
        <v>0</v>
      </c>
      <c r="Q9" s="1942"/>
      <c r="R9" s="392" t="s">
        <v>294</v>
      </c>
      <c r="X9" s="278" t="s">
        <v>295</v>
      </c>
      <c r="Y9" s="270" t="e">
        <f>P9-AA9*($P$11*12-$Y$11)+AA9</f>
        <v>#DIV/0!</v>
      </c>
      <c r="Z9" s="278" t="s">
        <v>296</v>
      </c>
      <c r="AA9" s="270" t="e">
        <f>ROUNDDOWN(P9/($P$11*12-$Y$11),0)</f>
        <v>#DIV/0!</v>
      </c>
      <c r="AC9" s="271">
        <v>1</v>
      </c>
    </row>
    <row r="10" spans="1:29" s="272" customFormat="1" ht="18.75" customHeight="1">
      <c r="A10" s="393">
        <f t="shared" ref="A10:A73" si="3">IF(F10&gt;0,A9+1,0)</f>
        <v>0</v>
      </c>
      <c r="B10" s="394">
        <f t="shared" si="0"/>
        <v>0</v>
      </c>
      <c r="C10" s="395">
        <f t="shared" ref="C10:C44" si="4">IF($P$11&gt;0,IF($Y$11&gt;AC9,0,IF($Y$11=AC9,$Y$9,IF($Y$11&lt;AC9,$AA$9,0))),0)</f>
        <v>0</v>
      </c>
      <c r="D10" s="396">
        <f t="shared" ref="D10:D44" si="5">IF($P$11&gt;0,IF($Y$11&gt;AC9,0,IF($Y$11=AC9,$Y$10,IF($Y$11&lt;AC9,$AA$10,0))),0)</f>
        <v>0</v>
      </c>
      <c r="E10" s="397">
        <f>ROUND(((P$9-SUM(C$9:C9))*G$2/100)/12,0)+ROUND(((P$10-SUM(D$9:D9))*(G$2-P$15)/100)/12,0)</f>
        <v>0</v>
      </c>
      <c r="F10" s="398">
        <f t="shared" si="1"/>
        <v>0</v>
      </c>
      <c r="G10" s="1939"/>
      <c r="H10" s="1940"/>
      <c r="I10" s="399"/>
      <c r="J10" s="399"/>
      <c r="K10" s="399"/>
      <c r="L10" s="399"/>
      <c r="M10" s="400">
        <f t="shared" si="2"/>
        <v>0</v>
      </c>
      <c r="N10" s="401"/>
      <c r="O10" s="402" t="s">
        <v>1075</v>
      </c>
      <c r="P10" s="1943"/>
      <c r="Q10" s="1944"/>
      <c r="R10" s="282" t="s">
        <v>555</v>
      </c>
      <c r="X10" s="278" t="s">
        <v>297</v>
      </c>
      <c r="Y10" s="270" t="e">
        <f>P10-AA10*($P$11*12-$Y$11)+AA10</f>
        <v>#DIV/0!</v>
      </c>
      <c r="Z10" s="278" t="s">
        <v>298</v>
      </c>
      <c r="AA10" s="270" t="e">
        <f>ROUNDDOWN(P10/($P$11*12-$Y$11),0)</f>
        <v>#DIV/0!</v>
      </c>
      <c r="AC10" s="271">
        <v>2</v>
      </c>
    </row>
    <row r="11" spans="1:29" s="272" customFormat="1" ht="18.75" customHeight="1">
      <c r="A11" s="393">
        <f t="shared" si="3"/>
        <v>0</v>
      </c>
      <c r="B11" s="394">
        <f t="shared" si="0"/>
        <v>0</v>
      </c>
      <c r="C11" s="395">
        <f t="shared" si="4"/>
        <v>0</v>
      </c>
      <c r="D11" s="396">
        <f t="shared" si="5"/>
        <v>0</v>
      </c>
      <c r="E11" s="397">
        <f>ROUND(((P$9-SUM(C$9:C10))*G$2/100)/12,0)+ROUND(((P$10-SUM(D$9:D10))*(G$2-P$15)/100)/12,0)</f>
        <v>0</v>
      </c>
      <c r="F11" s="398">
        <f t="shared" si="1"/>
        <v>0</v>
      </c>
      <c r="G11" s="1939"/>
      <c r="H11" s="1940"/>
      <c r="I11" s="399"/>
      <c r="J11" s="399"/>
      <c r="K11" s="399"/>
      <c r="L11" s="399"/>
      <c r="M11" s="400">
        <f t="shared" si="2"/>
        <v>0</v>
      </c>
      <c r="N11" s="401"/>
      <c r="O11" s="706" t="s">
        <v>299</v>
      </c>
      <c r="P11" s="1945"/>
      <c r="Q11" s="1946"/>
      <c r="R11" s="282" t="s">
        <v>731</v>
      </c>
      <c r="X11" s="270" t="s">
        <v>291</v>
      </c>
      <c r="Y11" s="270">
        <f>IF(P12&gt;0,ROUNDUP((P12)-1,0),0)</f>
        <v>0</v>
      </c>
      <c r="Z11" s="270"/>
      <c r="AA11" s="271"/>
      <c r="AC11" s="271">
        <v>3</v>
      </c>
    </row>
    <row r="12" spans="1:29" s="272" customFormat="1" ht="18.75" customHeight="1">
      <c r="A12" s="393">
        <f t="shared" si="3"/>
        <v>0</v>
      </c>
      <c r="B12" s="394">
        <f t="shared" si="0"/>
        <v>0</v>
      </c>
      <c r="C12" s="395">
        <f t="shared" si="4"/>
        <v>0</v>
      </c>
      <c r="D12" s="396">
        <f t="shared" si="5"/>
        <v>0</v>
      </c>
      <c r="E12" s="397">
        <f>ROUND(((P$9-SUM(C$9:C11))*G$2/100)/12,0)+ROUND(((P$10-SUM(D$9:D11))*(G$2-P$15)/100)/12,0)</f>
        <v>0</v>
      </c>
      <c r="F12" s="398">
        <f t="shared" si="1"/>
        <v>0</v>
      </c>
      <c r="G12" s="1939"/>
      <c r="H12" s="1940"/>
      <c r="I12" s="399"/>
      <c r="J12" s="399"/>
      <c r="K12" s="399"/>
      <c r="L12" s="399"/>
      <c r="M12" s="400">
        <f t="shared" si="2"/>
        <v>0</v>
      </c>
      <c r="N12" s="401"/>
      <c r="O12" s="706" t="s">
        <v>300</v>
      </c>
      <c r="P12" s="1945"/>
      <c r="Q12" s="1946"/>
      <c r="R12" s="282" t="s">
        <v>732</v>
      </c>
      <c r="X12" s="270"/>
      <c r="Y12" s="280"/>
      <c r="Z12" s="270"/>
      <c r="AA12" s="271"/>
      <c r="AC12" s="271">
        <v>4</v>
      </c>
    </row>
    <row r="13" spans="1:29" s="272" customFormat="1" ht="18.75" customHeight="1">
      <c r="A13" s="393">
        <f t="shared" si="3"/>
        <v>0</v>
      </c>
      <c r="B13" s="394">
        <f t="shared" si="0"/>
        <v>0</v>
      </c>
      <c r="C13" s="395">
        <f t="shared" si="4"/>
        <v>0</v>
      </c>
      <c r="D13" s="396">
        <f t="shared" si="5"/>
        <v>0</v>
      </c>
      <c r="E13" s="397">
        <f>ROUND(((P$9-SUM(C$9:C12))*G$2/100)/12,0)+ROUND(((P$10-SUM(D$9:D12))*(G$2-P$15)/100)/12,0)</f>
        <v>0</v>
      </c>
      <c r="F13" s="398">
        <f t="shared" si="1"/>
        <v>0</v>
      </c>
      <c r="G13" s="1939"/>
      <c r="H13" s="1940"/>
      <c r="I13" s="399"/>
      <c r="J13" s="399"/>
      <c r="K13" s="399"/>
      <c r="L13" s="399"/>
      <c r="M13" s="400">
        <f t="shared" si="2"/>
        <v>0</v>
      </c>
      <c r="N13" s="403"/>
      <c r="O13" s="706" t="s">
        <v>301</v>
      </c>
      <c r="P13" s="1945"/>
      <c r="Q13" s="1946"/>
      <c r="R13" s="282" t="s">
        <v>733</v>
      </c>
      <c r="X13" s="270"/>
      <c r="Y13" s="270">
        <v>1</v>
      </c>
      <c r="Z13" s="270">
        <v>2</v>
      </c>
      <c r="AA13" s="271"/>
      <c r="AC13" s="271">
        <v>5</v>
      </c>
    </row>
    <row r="14" spans="1:29" s="272" customFormat="1" ht="18.75" customHeight="1">
      <c r="A14" s="393">
        <f t="shared" si="3"/>
        <v>0</v>
      </c>
      <c r="B14" s="394">
        <f t="shared" si="0"/>
        <v>0</v>
      </c>
      <c r="C14" s="395">
        <f t="shared" si="4"/>
        <v>0</v>
      </c>
      <c r="D14" s="396">
        <f t="shared" si="5"/>
        <v>0</v>
      </c>
      <c r="E14" s="397">
        <f>ROUND(((P$9-SUM(C$9:C13))*G$2/100)/12,0)+ROUND(((P$10-SUM(D$9:D13))*(G$2-P$15)/100)/12,0)</f>
        <v>0</v>
      </c>
      <c r="F14" s="398">
        <f t="shared" si="1"/>
        <v>0</v>
      </c>
      <c r="G14" s="1939"/>
      <c r="H14" s="1940"/>
      <c r="I14" s="399"/>
      <c r="J14" s="399"/>
      <c r="K14" s="399"/>
      <c r="L14" s="399"/>
      <c r="M14" s="400">
        <f t="shared" si="2"/>
        <v>0</v>
      </c>
      <c r="N14" s="401"/>
      <c r="O14" s="706" t="s">
        <v>734</v>
      </c>
      <c r="P14" s="1947"/>
      <c r="Q14" s="1948"/>
      <c r="R14" s="282" t="s">
        <v>735</v>
      </c>
      <c r="X14" s="270"/>
      <c r="Y14" s="270"/>
      <c r="Z14" s="270"/>
      <c r="AA14" s="271"/>
      <c r="AC14" s="271">
        <v>6</v>
      </c>
    </row>
    <row r="15" spans="1:29" s="272" customFormat="1" ht="18.75" customHeight="1">
      <c r="A15" s="393">
        <f t="shared" si="3"/>
        <v>0</v>
      </c>
      <c r="B15" s="394">
        <f t="shared" si="0"/>
        <v>0</v>
      </c>
      <c r="C15" s="395">
        <f t="shared" si="4"/>
        <v>0</v>
      </c>
      <c r="D15" s="396">
        <f t="shared" si="5"/>
        <v>0</v>
      </c>
      <c r="E15" s="397">
        <f>ROUND(((P$9-SUM(C$9:C14))*G$2/100)/12,0)+ROUND(((P$10-SUM(D$9:D14))*(G$2-P$15)/100)/12,0)</f>
        <v>0</v>
      </c>
      <c r="F15" s="398">
        <f t="shared" si="1"/>
        <v>0</v>
      </c>
      <c r="G15" s="1939"/>
      <c r="H15" s="1940"/>
      <c r="I15" s="399"/>
      <c r="J15" s="399"/>
      <c r="K15" s="399"/>
      <c r="L15" s="399"/>
      <c r="M15" s="400">
        <f t="shared" si="2"/>
        <v>0</v>
      </c>
      <c r="N15" s="279"/>
      <c r="O15" s="707" t="s">
        <v>302</v>
      </c>
      <c r="P15" s="1949"/>
      <c r="Q15" s="1949"/>
      <c r="R15" s="282" t="s">
        <v>556</v>
      </c>
      <c r="X15" s="270"/>
      <c r="Y15" s="270"/>
      <c r="Z15" s="270"/>
      <c r="AA15" s="271"/>
      <c r="AC15" s="271">
        <v>7</v>
      </c>
    </row>
    <row r="16" spans="1:29" s="272" customFormat="1" ht="18.75" customHeight="1">
      <c r="A16" s="393">
        <f t="shared" si="3"/>
        <v>0</v>
      </c>
      <c r="B16" s="394">
        <f t="shared" si="0"/>
        <v>0</v>
      </c>
      <c r="C16" s="395">
        <f t="shared" si="4"/>
        <v>0</v>
      </c>
      <c r="D16" s="396">
        <f t="shared" si="5"/>
        <v>0</v>
      </c>
      <c r="E16" s="397">
        <f>ROUND(((P$9-SUM(C$9:C15))*G$2/100)/12,0)+ROUND(((P$10-SUM(D$9:D15))*(G$2-P$15)/100)/12,0)</f>
        <v>0</v>
      </c>
      <c r="F16" s="398">
        <f t="shared" si="1"/>
        <v>0</v>
      </c>
      <c r="G16" s="1939"/>
      <c r="H16" s="1940"/>
      <c r="I16" s="399"/>
      <c r="J16" s="399"/>
      <c r="K16" s="399"/>
      <c r="L16" s="399"/>
      <c r="M16" s="400">
        <f t="shared" si="2"/>
        <v>0</v>
      </c>
      <c r="N16" s="279"/>
      <c r="O16" s="1950"/>
      <c r="P16" s="1951"/>
      <c r="Q16" s="1951"/>
      <c r="R16" s="1951"/>
      <c r="X16" s="270"/>
      <c r="Y16" s="270"/>
      <c r="Z16" s="270"/>
      <c r="AA16" s="271"/>
      <c r="AC16" s="271">
        <v>8</v>
      </c>
    </row>
    <row r="17" spans="1:29" s="272" customFormat="1" ht="18.75" customHeight="1">
      <c r="A17" s="393">
        <f t="shared" si="3"/>
        <v>0</v>
      </c>
      <c r="B17" s="394">
        <f t="shared" si="0"/>
        <v>0</v>
      </c>
      <c r="C17" s="395">
        <f t="shared" si="4"/>
        <v>0</v>
      </c>
      <c r="D17" s="396">
        <f t="shared" si="5"/>
        <v>0</v>
      </c>
      <c r="E17" s="397">
        <f>ROUND(((P$9-SUM(C$9:C16))*G$2/100)/12,0)+ROUND(((P$10-SUM(D$9:D16))*(G$2-P$15)/100)/12,0)</f>
        <v>0</v>
      </c>
      <c r="F17" s="398">
        <f t="shared" si="1"/>
        <v>0</v>
      </c>
      <c r="G17" s="1939"/>
      <c r="H17" s="1940"/>
      <c r="I17" s="399"/>
      <c r="J17" s="399"/>
      <c r="K17" s="399"/>
      <c r="L17" s="399"/>
      <c r="M17" s="400">
        <f t="shared" si="2"/>
        <v>0</v>
      </c>
      <c r="N17" s="279"/>
      <c r="O17" s="1951"/>
      <c r="P17" s="1951"/>
      <c r="Q17" s="1951"/>
      <c r="R17" s="1951"/>
      <c r="X17" s="270"/>
      <c r="Y17" s="270"/>
      <c r="Z17" s="270"/>
      <c r="AA17" s="271"/>
      <c r="AC17" s="271">
        <v>9</v>
      </c>
    </row>
    <row r="18" spans="1:29" s="272" customFormat="1" ht="18.75" customHeight="1">
      <c r="A18" s="393">
        <f t="shared" si="3"/>
        <v>0</v>
      </c>
      <c r="B18" s="394">
        <f t="shared" si="0"/>
        <v>0</v>
      </c>
      <c r="C18" s="395">
        <f t="shared" si="4"/>
        <v>0</v>
      </c>
      <c r="D18" s="396">
        <f t="shared" si="5"/>
        <v>0</v>
      </c>
      <c r="E18" s="397">
        <f>ROUND(((P$9-SUM(C$9:C17))*G$2/100)/12,0)+ROUND(((P$10-SUM(D$9:D17))*(G$2-P$15)/100)/12,0)</f>
        <v>0</v>
      </c>
      <c r="F18" s="398">
        <f t="shared" si="1"/>
        <v>0</v>
      </c>
      <c r="G18" s="404" t="s">
        <v>287</v>
      </c>
      <c r="H18" s="405">
        <f>SUM(F9:F20)</f>
        <v>0</v>
      </c>
      <c r="I18" s="399"/>
      <c r="J18" s="399"/>
      <c r="K18" s="399"/>
      <c r="L18" s="399"/>
      <c r="M18" s="400">
        <f t="shared" si="2"/>
        <v>0</v>
      </c>
      <c r="N18" s="279"/>
      <c r="O18" s="1951"/>
      <c r="P18" s="1951"/>
      <c r="Q18" s="1951"/>
      <c r="R18" s="1951"/>
      <c r="X18" s="270"/>
      <c r="Y18" s="270"/>
      <c r="Z18" s="270"/>
      <c r="AA18" s="271"/>
      <c r="AC18" s="271">
        <v>10</v>
      </c>
    </row>
    <row r="19" spans="1:29" s="272" customFormat="1" ht="18.75" customHeight="1">
      <c r="A19" s="393">
        <f t="shared" si="3"/>
        <v>0</v>
      </c>
      <c r="B19" s="394">
        <f t="shared" si="0"/>
        <v>0</v>
      </c>
      <c r="C19" s="395">
        <f t="shared" si="4"/>
        <v>0</v>
      </c>
      <c r="D19" s="396">
        <f t="shared" si="5"/>
        <v>0</v>
      </c>
      <c r="E19" s="397">
        <f>ROUND(((P$9-SUM(C$9:C18))*G$2/100)/12,0)+ROUND(((P$10-SUM(D$9:D18))*(G$2-P$15)/100)/12,0)</f>
        <v>0</v>
      </c>
      <c r="F19" s="398">
        <f t="shared" si="1"/>
        <v>0</v>
      </c>
      <c r="G19" s="406" t="s">
        <v>308</v>
      </c>
      <c r="H19" s="407">
        <f>SUM(B9:B20)</f>
        <v>0</v>
      </c>
      <c r="I19" s="399"/>
      <c r="J19" s="399"/>
      <c r="K19" s="399"/>
      <c r="L19" s="399"/>
      <c r="M19" s="400">
        <f t="shared" si="2"/>
        <v>0</v>
      </c>
      <c r="N19" s="279"/>
      <c r="O19" s="408" t="s">
        <v>303</v>
      </c>
      <c r="P19" s="283" t="s">
        <v>304</v>
      </c>
      <c r="Q19" s="283" t="s">
        <v>305</v>
      </c>
      <c r="R19" s="283" t="s">
        <v>306</v>
      </c>
      <c r="S19" s="283" t="s">
        <v>307</v>
      </c>
      <c r="T19" s="283" t="s">
        <v>736</v>
      </c>
      <c r="V19" s="270"/>
      <c r="X19" s="270"/>
      <c r="Y19" s="270"/>
      <c r="Z19" s="270"/>
      <c r="AA19" s="271"/>
      <c r="AC19" s="271">
        <v>11</v>
      </c>
    </row>
    <row r="20" spans="1:29" s="272" customFormat="1" ht="18.75" customHeight="1">
      <c r="A20" s="409">
        <f t="shared" si="3"/>
        <v>0</v>
      </c>
      <c r="B20" s="410">
        <f t="shared" si="0"/>
        <v>0</v>
      </c>
      <c r="C20" s="411">
        <f t="shared" si="4"/>
        <v>0</v>
      </c>
      <c r="D20" s="412">
        <f t="shared" si="5"/>
        <v>0</v>
      </c>
      <c r="E20" s="413">
        <f>ROUND(((P$9-SUM(C$9:C19))*G$2/100)/12,0)+ROUND(((P$10-SUM(D$9:D19))*(G$2-P$15)/100)/12,0)</f>
        <v>0</v>
      </c>
      <c r="F20" s="414">
        <f t="shared" si="1"/>
        <v>0</v>
      </c>
      <c r="G20" s="415" t="s">
        <v>310</v>
      </c>
      <c r="H20" s="416">
        <f>SUM(E9:E20)</f>
        <v>0</v>
      </c>
      <c r="I20" s="417"/>
      <c r="J20" s="417"/>
      <c r="K20" s="417"/>
      <c r="L20" s="417"/>
      <c r="M20" s="418">
        <f t="shared" si="2"/>
        <v>0</v>
      </c>
      <c r="N20" s="279"/>
      <c r="O20" s="708" t="str">
        <f>IF(Q20=$O$24,"最多","")</f>
        <v>最多</v>
      </c>
      <c r="P20" s="708" t="s">
        <v>309</v>
      </c>
      <c r="Q20" s="709">
        <f>SUM(R20:S20)</f>
        <v>0</v>
      </c>
      <c r="R20" s="709">
        <f>H19</f>
        <v>0</v>
      </c>
      <c r="S20" s="709">
        <f>H20</f>
        <v>0</v>
      </c>
      <c r="T20" s="710" t="s">
        <v>778</v>
      </c>
      <c r="U20" s="711"/>
      <c r="V20" s="712"/>
      <c r="X20" s="270"/>
      <c r="Y20" s="270"/>
      <c r="Z20" s="270"/>
      <c r="AA20" s="271"/>
      <c r="AC20" s="271">
        <v>12</v>
      </c>
    </row>
    <row r="21" spans="1:29" s="272" customFormat="1" ht="18.75" customHeight="1">
      <c r="A21" s="697">
        <f t="shared" si="3"/>
        <v>0</v>
      </c>
      <c r="B21" s="698">
        <f t="shared" si="0"/>
        <v>0</v>
      </c>
      <c r="C21" s="699">
        <f t="shared" si="4"/>
        <v>0</v>
      </c>
      <c r="D21" s="700">
        <f t="shared" si="5"/>
        <v>0</v>
      </c>
      <c r="E21" s="419">
        <f>ROUND(((P$9-SUM(C$9:C20))*G$2/100)/12,0)+ROUND(((P$10-SUM(D$9:D20))*(G$2-P$15)/100)/12,0)</f>
        <v>0</v>
      </c>
      <c r="F21" s="702">
        <f t="shared" si="1"/>
        <v>0</v>
      </c>
      <c r="G21" s="1937" t="s">
        <v>312</v>
      </c>
      <c r="H21" s="1938"/>
      <c r="I21" s="703"/>
      <c r="J21" s="703"/>
      <c r="K21" s="703"/>
      <c r="L21" s="703"/>
      <c r="M21" s="705">
        <f t="shared" si="2"/>
        <v>0</v>
      </c>
      <c r="N21" s="279"/>
      <c r="O21" s="708" t="str">
        <f>IF(Q21=$O$24,"最多","")</f>
        <v>最多</v>
      </c>
      <c r="P21" s="708" t="s">
        <v>311</v>
      </c>
      <c r="Q21" s="709">
        <f>SUM(R21:S21)</f>
        <v>0</v>
      </c>
      <c r="R21" s="709">
        <f>H31</f>
        <v>0</v>
      </c>
      <c r="S21" s="709">
        <f>H32</f>
        <v>0</v>
      </c>
      <c r="T21" s="710" t="s">
        <v>779</v>
      </c>
      <c r="U21" s="711"/>
      <c r="V21" s="713"/>
      <c r="X21" s="270"/>
      <c r="Y21" s="270"/>
      <c r="Z21" s="270"/>
      <c r="AA21" s="271"/>
      <c r="AC21" s="271">
        <v>13</v>
      </c>
    </row>
    <row r="22" spans="1:29" s="272" customFormat="1" ht="18.75" customHeight="1">
      <c r="A22" s="393">
        <f t="shared" si="3"/>
        <v>0</v>
      </c>
      <c r="B22" s="394">
        <f t="shared" si="0"/>
        <v>0</v>
      </c>
      <c r="C22" s="395">
        <f t="shared" si="4"/>
        <v>0</v>
      </c>
      <c r="D22" s="396">
        <f t="shared" si="5"/>
        <v>0</v>
      </c>
      <c r="E22" s="397">
        <f>ROUND(((P$9-SUM(C$9:C21))*G$2/100)/12,0)+ROUND(((P$10-SUM(D$9:D21))*(G$2-P$15)/100)/12,0)</f>
        <v>0</v>
      </c>
      <c r="F22" s="398">
        <f t="shared" si="1"/>
        <v>0</v>
      </c>
      <c r="G22" s="1939"/>
      <c r="H22" s="1940"/>
      <c r="I22" s="399"/>
      <c r="J22" s="399"/>
      <c r="K22" s="399"/>
      <c r="L22" s="399"/>
      <c r="M22" s="400">
        <f t="shared" si="2"/>
        <v>0</v>
      </c>
      <c r="N22" s="279"/>
      <c r="O22" s="708" t="str">
        <f>IF(Q22=$O$24,"最多","")</f>
        <v>最多</v>
      </c>
      <c r="P22" s="708" t="s">
        <v>313</v>
      </c>
      <c r="Q22" s="709">
        <f>SUM(R22:S22)</f>
        <v>0</v>
      </c>
      <c r="R22" s="709">
        <f>H43</f>
        <v>0</v>
      </c>
      <c r="S22" s="709">
        <f>H44</f>
        <v>0</v>
      </c>
      <c r="T22" s="710" t="s">
        <v>1076</v>
      </c>
      <c r="U22" s="711"/>
      <c r="V22" s="713"/>
      <c r="X22" s="270"/>
      <c r="Y22" s="270"/>
      <c r="Z22" s="270"/>
      <c r="AA22" s="271"/>
      <c r="AC22" s="271">
        <v>14</v>
      </c>
    </row>
    <row r="23" spans="1:29" s="272" customFormat="1" ht="18.75" customHeight="1">
      <c r="A23" s="393">
        <f t="shared" si="3"/>
        <v>0</v>
      </c>
      <c r="B23" s="394">
        <f t="shared" si="0"/>
        <v>0</v>
      </c>
      <c r="C23" s="395">
        <f t="shared" si="4"/>
        <v>0</v>
      </c>
      <c r="D23" s="396">
        <f t="shared" si="5"/>
        <v>0</v>
      </c>
      <c r="E23" s="397">
        <f>ROUND(((P$9-SUM(C$9:C22))*G$2/100)/12,0)+ROUND(((P$10-SUM(D$9:D22))*(G$2-P$15)/100)/12,0)</f>
        <v>0</v>
      </c>
      <c r="F23" s="398">
        <f t="shared" si="1"/>
        <v>0</v>
      </c>
      <c r="G23" s="1939"/>
      <c r="H23" s="1940"/>
      <c r="I23" s="399"/>
      <c r="J23" s="399"/>
      <c r="K23" s="399"/>
      <c r="L23" s="399"/>
      <c r="M23" s="400">
        <f t="shared" si="2"/>
        <v>0</v>
      </c>
      <c r="N23" s="279"/>
      <c r="O23" s="708" t="str">
        <f>IF(Q23=$O$24,"最多","")</f>
        <v>最多</v>
      </c>
      <c r="P23" s="708" t="s">
        <v>314</v>
      </c>
      <c r="Q23" s="709">
        <f>SUM(R23:S23)</f>
        <v>0</v>
      </c>
      <c r="R23" s="709">
        <f>H55</f>
        <v>0</v>
      </c>
      <c r="S23" s="709">
        <f>H56</f>
        <v>0</v>
      </c>
      <c r="T23" s="710" t="s">
        <v>1077</v>
      </c>
      <c r="U23" s="711"/>
      <c r="V23" s="713"/>
      <c r="X23" s="270"/>
      <c r="Y23" s="270"/>
      <c r="Z23" s="270"/>
      <c r="AA23" s="271"/>
      <c r="AC23" s="271">
        <v>15</v>
      </c>
    </row>
    <row r="24" spans="1:29" s="272" customFormat="1" ht="18.75" customHeight="1">
      <c r="A24" s="393">
        <f t="shared" si="3"/>
        <v>0</v>
      </c>
      <c r="B24" s="394">
        <f t="shared" si="0"/>
        <v>0</v>
      </c>
      <c r="C24" s="395">
        <f t="shared" si="4"/>
        <v>0</v>
      </c>
      <c r="D24" s="396">
        <f t="shared" si="5"/>
        <v>0</v>
      </c>
      <c r="E24" s="397">
        <f>ROUND(((P$9-SUM(C$9:C23))*G$2/100)/12,0)+ROUND(((P$10-SUM(D$9:D23))*(G$2-P$15)/100)/12,0)</f>
        <v>0</v>
      </c>
      <c r="F24" s="398">
        <f t="shared" si="1"/>
        <v>0</v>
      </c>
      <c r="G24" s="1939"/>
      <c r="H24" s="1940"/>
      <c r="I24" s="399"/>
      <c r="J24" s="399"/>
      <c r="K24" s="399"/>
      <c r="L24" s="399"/>
      <c r="M24" s="400">
        <f t="shared" si="2"/>
        <v>0</v>
      </c>
      <c r="N24" s="279"/>
      <c r="O24" s="714">
        <f>MAX(Q20:Q23)</f>
        <v>0</v>
      </c>
      <c r="P24" s="715"/>
      <c r="Q24" s="716"/>
      <c r="R24" s="717"/>
      <c r="S24" s="420"/>
      <c r="V24" s="284"/>
      <c r="X24" s="270"/>
      <c r="Y24" s="270"/>
      <c r="Z24" s="270"/>
      <c r="AA24" s="271"/>
      <c r="AC24" s="271">
        <v>16</v>
      </c>
    </row>
    <row r="25" spans="1:29" s="272" customFormat="1" ht="18.75" customHeight="1">
      <c r="A25" s="393">
        <f t="shared" si="3"/>
        <v>0</v>
      </c>
      <c r="B25" s="394">
        <f t="shared" si="0"/>
        <v>0</v>
      </c>
      <c r="C25" s="395">
        <f t="shared" si="4"/>
        <v>0</v>
      </c>
      <c r="D25" s="396">
        <f t="shared" si="5"/>
        <v>0</v>
      </c>
      <c r="E25" s="397">
        <f>ROUND(((P$9-SUM(C$9:C24))*G$2/100)/12,0)+ROUND(((P$10-SUM(D$9:D24))*(G$2-P$15)/100)/12,0)</f>
        <v>0</v>
      </c>
      <c r="F25" s="398">
        <f t="shared" si="1"/>
        <v>0</v>
      </c>
      <c r="G25" s="1939"/>
      <c r="H25" s="1940"/>
      <c r="I25" s="399"/>
      <c r="J25" s="399"/>
      <c r="K25" s="399"/>
      <c r="L25" s="399"/>
      <c r="M25" s="400">
        <f t="shared" si="2"/>
        <v>0</v>
      </c>
      <c r="N25" s="279"/>
      <c r="O25" s="285"/>
      <c r="P25" s="718" t="s">
        <v>315</v>
      </c>
      <c r="Q25" s="719">
        <f>VLOOKUP("最多",O20:S23,5,TRUE)</f>
        <v>0</v>
      </c>
      <c r="R25" s="285"/>
      <c r="S25" s="285"/>
      <c r="V25" s="284"/>
      <c r="X25" s="270"/>
      <c r="Y25" s="270"/>
      <c r="Z25" s="270"/>
      <c r="AA25" s="271"/>
      <c r="AC25" s="271">
        <v>17</v>
      </c>
    </row>
    <row r="26" spans="1:29" s="272" customFormat="1" ht="18.75" customHeight="1">
      <c r="A26" s="393">
        <f t="shared" si="3"/>
        <v>0</v>
      </c>
      <c r="B26" s="394">
        <f t="shared" si="0"/>
        <v>0</v>
      </c>
      <c r="C26" s="395">
        <f t="shared" si="4"/>
        <v>0</v>
      </c>
      <c r="D26" s="396">
        <f t="shared" si="5"/>
        <v>0</v>
      </c>
      <c r="E26" s="397">
        <f>ROUND(((P$9-SUM(C$9:C25))*G$2/100)/12,0)+ROUND(((P$10-SUM(D$9:D25))*(G$2-P$15)/100)/12,0)</f>
        <v>0</v>
      </c>
      <c r="F26" s="398">
        <f t="shared" si="1"/>
        <v>0</v>
      </c>
      <c r="G26" s="1939"/>
      <c r="H26" s="1940"/>
      <c r="I26" s="399"/>
      <c r="J26" s="399"/>
      <c r="K26" s="399"/>
      <c r="L26" s="399"/>
      <c r="M26" s="400">
        <f t="shared" si="2"/>
        <v>0</v>
      </c>
      <c r="N26" s="279"/>
      <c r="O26" s="285"/>
      <c r="P26" s="718" t="s">
        <v>316</v>
      </c>
      <c r="Q26" s="719">
        <f>VLOOKUP("最多",O20:S23,4,TRUE)</f>
        <v>0</v>
      </c>
      <c r="R26" s="285"/>
      <c r="S26" s="285"/>
      <c r="X26" s="270"/>
      <c r="Y26" s="270"/>
      <c r="Z26" s="270"/>
      <c r="AA26" s="271"/>
      <c r="AC26" s="271">
        <v>18</v>
      </c>
    </row>
    <row r="27" spans="1:29" s="272" customFormat="1" ht="18.75" customHeight="1">
      <c r="A27" s="393">
        <f t="shared" si="3"/>
        <v>0</v>
      </c>
      <c r="B27" s="394">
        <f t="shared" si="0"/>
        <v>0</v>
      </c>
      <c r="C27" s="395">
        <f t="shared" si="4"/>
        <v>0</v>
      </c>
      <c r="D27" s="396">
        <f t="shared" si="5"/>
        <v>0</v>
      </c>
      <c r="E27" s="397">
        <f>ROUND(((P$9-SUM(C$9:C26))*G$2/100)/12,0)+ROUND(((P$10-SUM(D$9:D26))*(G$2-P$15)/100)/12,0)</f>
        <v>0</v>
      </c>
      <c r="F27" s="398">
        <f t="shared" si="1"/>
        <v>0</v>
      </c>
      <c r="G27" s="1939"/>
      <c r="H27" s="1940"/>
      <c r="I27" s="399"/>
      <c r="J27" s="399"/>
      <c r="K27" s="399"/>
      <c r="L27" s="399"/>
      <c r="M27" s="400">
        <f t="shared" si="2"/>
        <v>0</v>
      </c>
      <c r="N27" s="279"/>
      <c r="P27" s="272" t="s">
        <v>317</v>
      </c>
      <c r="Q27" s="421" t="str">
        <f>IFERROR(Q26/P8,"")</f>
        <v/>
      </c>
      <c r="X27" s="270"/>
      <c r="Y27" s="270"/>
      <c r="Z27" s="270"/>
      <c r="AA27" s="271"/>
      <c r="AC27" s="271">
        <v>19</v>
      </c>
    </row>
    <row r="28" spans="1:29" s="272" customFormat="1" ht="18.75" customHeight="1">
      <c r="A28" s="393">
        <f t="shared" si="3"/>
        <v>0</v>
      </c>
      <c r="B28" s="394">
        <f t="shared" si="0"/>
        <v>0</v>
      </c>
      <c r="C28" s="395">
        <f t="shared" si="4"/>
        <v>0</v>
      </c>
      <c r="D28" s="396">
        <f t="shared" si="5"/>
        <v>0</v>
      </c>
      <c r="E28" s="397">
        <f>ROUND(((P$9-SUM(C$9:C27))*G$2/100)/12,0)+ROUND(((P$10-SUM(D$9:D27))*(G$2-P$15)/100)/12,0)</f>
        <v>0</v>
      </c>
      <c r="F28" s="398">
        <f t="shared" si="1"/>
        <v>0</v>
      </c>
      <c r="G28" s="1939"/>
      <c r="H28" s="1940"/>
      <c r="I28" s="399"/>
      <c r="J28" s="399"/>
      <c r="K28" s="399"/>
      <c r="L28" s="399"/>
      <c r="M28" s="400">
        <f t="shared" si="2"/>
        <v>0</v>
      </c>
      <c r="N28" s="279"/>
      <c r="P28" s="272" t="s">
        <v>318</v>
      </c>
      <c r="Q28" s="421" t="str">
        <f>IFERROR(Q25/P8,"")</f>
        <v/>
      </c>
      <c r="X28" s="270"/>
      <c r="Y28" s="270"/>
      <c r="Z28" s="270"/>
      <c r="AA28" s="271"/>
      <c r="AC28" s="271">
        <v>20</v>
      </c>
    </row>
    <row r="29" spans="1:29" s="272" customFormat="1" ht="18.75" customHeight="1">
      <c r="A29" s="393">
        <f t="shared" si="3"/>
        <v>0</v>
      </c>
      <c r="B29" s="394">
        <f t="shared" si="0"/>
        <v>0</v>
      </c>
      <c r="C29" s="395">
        <f t="shared" si="4"/>
        <v>0</v>
      </c>
      <c r="D29" s="396">
        <f t="shared" si="5"/>
        <v>0</v>
      </c>
      <c r="E29" s="397">
        <f>ROUND(((P$9-SUM(C$9:C28))*G$2/100)/12,0)+ROUND(((P$10-SUM(D$9:D28))*(G$2-P$15)/100)/12,0)</f>
        <v>0</v>
      </c>
      <c r="F29" s="398">
        <f t="shared" si="1"/>
        <v>0</v>
      </c>
      <c r="G29" s="1939"/>
      <c r="H29" s="1940"/>
      <c r="I29" s="399"/>
      <c r="J29" s="399"/>
      <c r="K29" s="399"/>
      <c r="L29" s="399"/>
      <c r="M29" s="400">
        <f t="shared" si="2"/>
        <v>0</v>
      </c>
      <c r="N29" s="279"/>
      <c r="P29" s="422" t="s">
        <v>287</v>
      </c>
      <c r="Q29" s="423">
        <f>IFERROR(SUM(Q27:Q28),"")</f>
        <v>0</v>
      </c>
      <c r="X29" s="270"/>
      <c r="Y29" s="270"/>
      <c r="Z29" s="270"/>
      <c r="AA29" s="271"/>
      <c r="AC29" s="271">
        <v>21</v>
      </c>
    </row>
    <row r="30" spans="1:29" s="272" customFormat="1" ht="18.75" customHeight="1">
      <c r="A30" s="393">
        <f t="shared" si="3"/>
        <v>0</v>
      </c>
      <c r="B30" s="394">
        <f t="shared" si="0"/>
        <v>0</v>
      </c>
      <c r="C30" s="395">
        <f t="shared" si="4"/>
        <v>0</v>
      </c>
      <c r="D30" s="396">
        <f t="shared" si="5"/>
        <v>0</v>
      </c>
      <c r="E30" s="397">
        <f>ROUND(((P$9-SUM(C$9:C29))*G$2/100)/12,0)+ROUND(((P$10-SUM(D$9:D29))*(G$2-P$15)/100)/12,0)</f>
        <v>0</v>
      </c>
      <c r="F30" s="398">
        <f t="shared" si="1"/>
        <v>0</v>
      </c>
      <c r="G30" s="404" t="s">
        <v>287</v>
      </c>
      <c r="H30" s="405">
        <f>SUM(F21:F32)</f>
        <v>0</v>
      </c>
      <c r="I30" s="399"/>
      <c r="J30" s="399"/>
      <c r="K30" s="399"/>
      <c r="L30" s="399"/>
      <c r="M30" s="400">
        <f t="shared" si="2"/>
        <v>0</v>
      </c>
      <c r="N30" s="279"/>
      <c r="X30" s="270"/>
      <c r="Y30" s="270"/>
      <c r="Z30" s="270"/>
      <c r="AA30" s="271"/>
      <c r="AC30" s="271">
        <v>22</v>
      </c>
    </row>
    <row r="31" spans="1:29" s="272" customFormat="1" ht="18.75" customHeight="1">
      <c r="A31" s="393">
        <f t="shared" si="3"/>
        <v>0</v>
      </c>
      <c r="B31" s="394">
        <f t="shared" si="0"/>
        <v>0</v>
      </c>
      <c r="C31" s="395">
        <f t="shared" si="4"/>
        <v>0</v>
      </c>
      <c r="D31" s="396">
        <f t="shared" si="5"/>
        <v>0</v>
      </c>
      <c r="E31" s="397">
        <f>ROUND(((P$9-SUM(C$9:C30))*G$2/100)/12,0)+ROUND(((P$10-SUM(D$9:D30))*(G$2-P$15)/100)/12,0)</f>
        <v>0</v>
      </c>
      <c r="F31" s="398">
        <f t="shared" si="1"/>
        <v>0</v>
      </c>
      <c r="G31" s="406" t="s">
        <v>308</v>
      </c>
      <c r="H31" s="407">
        <f>SUM(B21:B32)</f>
        <v>0</v>
      </c>
      <c r="I31" s="399"/>
      <c r="J31" s="399"/>
      <c r="K31" s="399"/>
      <c r="L31" s="399"/>
      <c r="M31" s="400">
        <f t="shared" si="2"/>
        <v>0</v>
      </c>
      <c r="N31" s="279"/>
      <c r="X31" s="270"/>
      <c r="Y31" s="270"/>
      <c r="Z31" s="270"/>
      <c r="AA31" s="271"/>
      <c r="AC31" s="271">
        <v>23</v>
      </c>
    </row>
    <row r="32" spans="1:29" s="272" customFormat="1" ht="18.75" customHeight="1">
      <c r="A32" s="409">
        <f t="shared" si="3"/>
        <v>0</v>
      </c>
      <c r="B32" s="410">
        <f t="shared" si="0"/>
        <v>0</v>
      </c>
      <c r="C32" s="411">
        <f t="shared" si="4"/>
        <v>0</v>
      </c>
      <c r="D32" s="412">
        <f t="shared" si="5"/>
        <v>0</v>
      </c>
      <c r="E32" s="413">
        <f>ROUND(((P$9-SUM(C$9:C31))*G$2/100)/12,0)+ROUND(((P$10-SUM(D$9:D31))*(G$2-P$15)/100)/12,0)</f>
        <v>0</v>
      </c>
      <c r="F32" s="414">
        <f t="shared" si="1"/>
        <v>0</v>
      </c>
      <c r="G32" s="415" t="s">
        <v>310</v>
      </c>
      <c r="H32" s="416">
        <f>SUM(E21:E32)</f>
        <v>0</v>
      </c>
      <c r="I32" s="417"/>
      <c r="J32" s="417"/>
      <c r="K32" s="417"/>
      <c r="L32" s="417"/>
      <c r="M32" s="418">
        <f t="shared" si="2"/>
        <v>0</v>
      </c>
      <c r="N32" s="279"/>
      <c r="X32" s="270"/>
      <c r="Y32" s="270"/>
      <c r="Z32" s="270"/>
      <c r="AA32" s="271"/>
      <c r="AC32" s="271">
        <v>24</v>
      </c>
    </row>
    <row r="33" spans="1:29" s="272" customFormat="1" ht="18.75" customHeight="1">
      <c r="A33" s="697">
        <f t="shared" si="3"/>
        <v>0</v>
      </c>
      <c r="B33" s="698">
        <f t="shared" si="0"/>
        <v>0</v>
      </c>
      <c r="C33" s="699">
        <f t="shared" si="4"/>
        <v>0</v>
      </c>
      <c r="D33" s="700">
        <f t="shared" si="5"/>
        <v>0</v>
      </c>
      <c r="E33" s="419">
        <f>ROUND(((P$9-SUM(C$9:C32))*G$2/100)/12,0)+ROUND(((P$10-SUM(D$9:D32))*(G$2-P$15)/100)/12,0)</f>
        <v>0</v>
      </c>
      <c r="F33" s="702">
        <f t="shared" si="1"/>
        <v>0</v>
      </c>
      <c r="G33" s="1937" t="s">
        <v>319</v>
      </c>
      <c r="H33" s="1938"/>
      <c r="I33" s="703"/>
      <c r="J33" s="703"/>
      <c r="K33" s="703"/>
      <c r="L33" s="703"/>
      <c r="M33" s="705">
        <f t="shared" si="2"/>
        <v>0</v>
      </c>
      <c r="N33" s="279"/>
      <c r="X33" s="270"/>
      <c r="Y33" s="270"/>
      <c r="Z33" s="270"/>
      <c r="AA33" s="271"/>
      <c r="AC33" s="271">
        <v>25</v>
      </c>
    </row>
    <row r="34" spans="1:29" s="272" customFormat="1" ht="18.75" customHeight="1">
      <c r="A34" s="393">
        <f t="shared" si="3"/>
        <v>0</v>
      </c>
      <c r="B34" s="394">
        <f t="shared" si="0"/>
        <v>0</v>
      </c>
      <c r="C34" s="395">
        <f t="shared" si="4"/>
        <v>0</v>
      </c>
      <c r="D34" s="396">
        <f t="shared" si="5"/>
        <v>0</v>
      </c>
      <c r="E34" s="397">
        <f>ROUND(((P$9-SUM(C$9:C33))*G$2/100)/12,0)+ROUND(((P$10-SUM(D$9:D33))*(G$2-P$15)/100)/12,0)</f>
        <v>0</v>
      </c>
      <c r="F34" s="398">
        <f t="shared" si="1"/>
        <v>0</v>
      </c>
      <c r="G34" s="1939"/>
      <c r="H34" s="1940"/>
      <c r="I34" s="399"/>
      <c r="J34" s="399"/>
      <c r="K34" s="399"/>
      <c r="L34" s="399"/>
      <c r="M34" s="400">
        <f t="shared" si="2"/>
        <v>0</v>
      </c>
      <c r="N34" s="279"/>
      <c r="X34" s="270"/>
      <c r="Y34" s="270"/>
      <c r="Z34" s="270"/>
      <c r="AA34" s="271"/>
      <c r="AC34" s="271">
        <v>26</v>
      </c>
    </row>
    <row r="35" spans="1:29" s="272" customFormat="1" ht="18.75" customHeight="1">
      <c r="A35" s="393">
        <f t="shared" si="3"/>
        <v>0</v>
      </c>
      <c r="B35" s="394">
        <f t="shared" si="0"/>
        <v>0</v>
      </c>
      <c r="C35" s="395">
        <f t="shared" si="4"/>
        <v>0</v>
      </c>
      <c r="D35" s="396">
        <f t="shared" si="5"/>
        <v>0</v>
      </c>
      <c r="E35" s="397">
        <f>ROUND(((P$9-SUM(C$9:C34))*G$2/100)/12,0)+ROUND(((P$10-SUM(D$9:D34))*(G$2-P$15)/100)/12,0)</f>
        <v>0</v>
      </c>
      <c r="F35" s="398">
        <f t="shared" si="1"/>
        <v>0</v>
      </c>
      <c r="G35" s="1939"/>
      <c r="H35" s="1940"/>
      <c r="I35" s="399"/>
      <c r="J35" s="399"/>
      <c r="K35" s="399"/>
      <c r="L35" s="399"/>
      <c r="M35" s="400">
        <f t="shared" si="2"/>
        <v>0</v>
      </c>
      <c r="N35" s="279"/>
      <c r="X35" s="270"/>
      <c r="Y35" s="270"/>
      <c r="Z35" s="270"/>
      <c r="AA35" s="271"/>
      <c r="AC35" s="271">
        <v>27</v>
      </c>
    </row>
    <row r="36" spans="1:29" s="272" customFormat="1" ht="18.75" customHeight="1">
      <c r="A36" s="393">
        <f t="shared" si="3"/>
        <v>0</v>
      </c>
      <c r="B36" s="394">
        <f t="shared" si="0"/>
        <v>0</v>
      </c>
      <c r="C36" s="395">
        <f t="shared" si="4"/>
        <v>0</v>
      </c>
      <c r="D36" s="396">
        <f t="shared" si="5"/>
        <v>0</v>
      </c>
      <c r="E36" s="397">
        <f>ROUND(((P$9-SUM(C$9:C35))*G$2/100)/12,0)+ROUND(((P$10-SUM(D$9:D35))*(G$2-P$15)/100)/12,0)</f>
        <v>0</v>
      </c>
      <c r="F36" s="398">
        <f t="shared" si="1"/>
        <v>0</v>
      </c>
      <c r="G36" s="1939"/>
      <c r="H36" s="1940"/>
      <c r="I36" s="399"/>
      <c r="J36" s="399"/>
      <c r="K36" s="399"/>
      <c r="L36" s="399"/>
      <c r="M36" s="400">
        <f t="shared" si="2"/>
        <v>0</v>
      </c>
      <c r="N36" s="281"/>
      <c r="X36" s="270"/>
      <c r="Y36" s="270"/>
      <c r="Z36" s="270"/>
      <c r="AA36" s="271"/>
      <c r="AC36" s="271">
        <v>28</v>
      </c>
    </row>
    <row r="37" spans="1:29" s="272" customFormat="1" ht="18.75" customHeight="1">
      <c r="A37" s="393">
        <f t="shared" si="3"/>
        <v>0</v>
      </c>
      <c r="B37" s="394">
        <f t="shared" si="0"/>
        <v>0</v>
      </c>
      <c r="C37" s="395">
        <f t="shared" si="4"/>
        <v>0</v>
      </c>
      <c r="D37" s="396">
        <f t="shared" si="5"/>
        <v>0</v>
      </c>
      <c r="E37" s="397">
        <f>ROUND(((P$9-SUM(C$9:C36))*G$2/100)/12,0)+ROUND(((P$10-SUM(D$9:D36))*(G$2-P$15)/100)/12,0)</f>
        <v>0</v>
      </c>
      <c r="F37" s="398">
        <f t="shared" si="1"/>
        <v>0</v>
      </c>
      <c r="G37" s="1939"/>
      <c r="H37" s="1940"/>
      <c r="I37" s="399"/>
      <c r="J37" s="399"/>
      <c r="K37" s="399"/>
      <c r="L37" s="399"/>
      <c r="M37" s="400">
        <f t="shared" si="2"/>
        <v>0</v>
      </c>
      <c r="N37" s="279"/>
      <c r="X37" s="270"/>
      <c r="Y37" s="270"/>
      <c r="Z37" s="270"/>
      <c r="AA37" s="271"/>
      <c r="AC37" s="271">
        <v>29</v>
      </c>
    </row>
    <row r="38" spans="1:29" s="272" customFormat="1" ht="18.75" customHeight="1">
      <c r="A38" s="393">
        <f t="shared" si="3"/>
        <v>0</v>
      </c>
      <c r="B38" s="394">
        <f t="shared" si="0"/>
        <v>0</v>
      </c>
      <c r="C38" s="395">
        <f t="shared" si="4"/>
        <v>0</v>
      </c>
      <c r="D38" s="396">
        <f t="shared" si="5"/>
        <v>0</v>
      </c>
      <c r="E38" s="397">
        <f>ROUND(((P$9-SUM(C$9:C37))*G$2/100)/12,0)+ROUND(((P$10-SUM(D$9:D37))*(G$2-P$15)/100)/12,0)</f>
        <v>0</v>
      </c>
      <c r="F38" s="398">
        <f t="shared" si="1"/>
        <v>0</v>
      </c>
      <c r="G38" s="1939"/>
      <c r="H38" s="1940"/>
      <c r="I38" s="399"/>
      <c r="J38" s="399"/>
      <c r="K38" s="399"/>
      <c r="L38" s="399"/>
      <c r="M38" s="400">
        <f t="shared" si="2"/>
        <v>0</v>
      </c>
      <c r="N38" s="279"/>
      <c r="X38" s="270"/>
      <c r="Y38" s="270"/>
      <c r="Z38" s="270"/>
      <c r="AA38" s="271"/>
      <c r="AC38" s="271">
        <v>30</v>
      </c>
    </row>
    <row r="39" spans="1:29" s="272" customFormat="1" ht="18.75" customHeight="1">
      <c r="A39" s="393">
        <f t="shared" si="3"/>
        <v>0</v>
      </c>
      <c r="B39" s="394">
        <f t="shared" si="0"/>
        <v>0</v>
      </c>
      <c r="C39" s="395">
        <f t="shared" si="4"/>
        <v>0</v>
      </c>
      <c r="D39" s="396">
        <f t="shared" si="5"/>
        <v>0</v>
      </c>
      <c r="E39" s="397">
        <f>ROUND(((P$9-SUM(C$9:C38))*G$2/100)/12,0)+ROUND(((P$10-SUM(D$9:D38))*(G$2-P$15)/100)/12,0)</f>
        <v>0</v>
      </c>
      <c r="F39" s="398">
        <f t="shared" si="1"/>
        <v>0</v>
      </c>
      <c r="G39" s="1939"/>
      <c r="H39" s="1940"/>
      <c r="I39" s="399"/>
      <c r="J39" s="399"/>
      <c r="K39" s="399"/>
      <c r="L39" s="399"/>
      <c r="M39" s="400">
        <f t="shared" si="2"/>
        <v>0</v>
      </c>
      <c r="N39" s="279"/>
      <c r="X39" s="270"/>
      <c r="Y39" s="270"/>
      <c r="Z39" s="270"/>
      <c r="AA39" s="271"/>
      <c r="AC39" s="271">
        <v>31</v>
      </c>
    </row>
    <row r="40" spans="1:29" s="272" customFormat="1" ht="18.75" customHeight="1">
      <c r="A40" s="393">
        <f t="shared" si="3"/>
        <v>0</v>
      </c>
      <c r="B40" s="394">
        <f t="shared" si="0"/>
        <v>0</v>
      </c>
      <c r="C40" s="395">
        <f t="shared" si="4"/>
        <v>0</v>
      </c>
      <c r="D40" s="396">
        <f t="shared" si="5"/>
        <v>0</v>
      </c>
      <c r="E40" s="397">
        <f>ROUND(((P$9-SUM(C$9:C39))*G$2/100)/12,0)+ROUND(((P$10-SUM(D$9:D39))*(G$2-P$15)/100)/12,0)</f>
        <v>0</v>
      </c>
      <c r="F40" s="398">
        <f t="shared" si="1"/>
        <v>0</v>
      </c>
      <c r="G40" s="1939"/>
      <c r="H40" s="1940"/>
      <c r="I40" s="399"/>
      <c r="J40" s="399"/>
      <c r="K40" s="399"/>
      <c r="L40" s="399"/>
      <c r="M40" s="400">
        <f t="shared" si="2"/>
        <v>0</v>
      </c>
      <c r="N40" s="279"/>
      <c r="X40" s="270"/>
      <c r="Y40" s="270"/>
      <c r="Z40" s="270"/>
      <c r="AA40" s="271"/>
      <c r="AC40" s="271">
        <v>32</v>
      </c>
    </row>
    <row r="41" spans="1:29" s="272" customFormat="1" ht="18.75" customHeight="1">
      <c r="A41" s="393">
        <f t="shared" si="3"/>
        <v>0</v>
      </c>
      <c r="B41" s="394">
        <f t="shared" si="0"/>
        <v>0</v>
      </c>
      <c r="C41" s="395">
        <f t="shared" si="4"/>
        <v>0</v>
      </c>
      <c r="D41" s="396">
        <f t="shared" si="5"/>
        <v>0</v>
      </c>
      <c r="E41" s="397">
        <f>ROUND(((P$9-SUM(C$9:C40))*G$2/100)/12,0)+ROUND(((P$10-SUM(D$9:D40))*(G$2-P$15)/100)/12,0)</f>
        <v>0</v>
      </c>
      <c r="F41" s="398">
        <f t="shared" si="1"/>
        <v>0</v>
      </c>
      <c r="G41" s="1939"/>
      <c r="H41" s="1940"/>
      <c r="I41" s="399"/>
      <c r="J41" s="399"/>
      <c r="K41" s="399"/>
      <c r="L41" s="399"/>
      <c r="M41" s="400">
        <f t="shared" si="2"/>
        <v>0</v>
      </c>
      <c r="N41" s="279"/>
      <c r="X41" s="270"/>
      <c r="Y41" s="270"/>
      <c r="Z41" s="270"/>
      <c r="AA41" s="271"/>
      <c r="AC41" s="271">
        <v>33</v>
      </c>
    </row>
    <row r="42" spans="1:29" s="272" customFormat="1" ht="18.75" customHeight="1">
      <c r="A42" s="393">
        <f t="shared" si="3"/>
        <v>0</v>
      </c>
      <c r="B42" s="394">
        <f t="shared" si="0"/>
        <v>0</v>
      </c>
      <c r="C42" s="395">
        <f t="shared" si="4"/>
        <v>0</v>
      </c>
      <c r="D42" s="396">
        <f t="shared" si="5"/>
        <v>0</v>
      </c>
      <c r="E42" s="397">
        <f>ROUND(((P$9-SUM(C$9:C41))*G$2/100)/12,0)+ROUND(((P$10-SUM(D$9:D41))*(G$2-P$15)/100)/12,0)</f>
        <v>0</v>
      </c>
      <c r="F42" s="398">
        <f t="shared" si="1"/>
        <v>0</v>
      </c>
      <c r="G42" s="404" t="s">
        <v>287</v>
      </c>
      <c r="H42" s="405">
        <f>SUM(F33:F44)</f>
        <v>0</v>
      </c>
      <c r="I42" s="399"/>
      <c r="J42" s="399"/>
      <c r="K42" s="399"/>
      <c r="L42" s="399"/>
      <c r="M42" s="400">
        <f t="shared" si="2"/>
        <v>0</v>
      </c>
      <c r="N42" s="279"/>
      <c r="X42" s="270"/>
      <c r="Y42" s="270"/>
      <c r="Z42" s="270"/>
      <c r="AA42" s="271"/>
      <c r="AC42" s="271">
        <v>34</v>
      </c>
    </row>
    <row r="43" spans="1:29" s="272" customFormat="1" ht="18.75" customHeight="1">
      <c r="A43" s="393">
        <f t="shared" si="3"/>
        <v>0</v>
      </c>
      <c r="B43" s="394">
        <f t="shared" si="0"/>
        <v>0</v>
      </c>
      <c r="C43" s="395">
        <f t="shared" si="4"/>
        <v>0</v>
      </c>
      <c r="D43" s="396">
        <f t="shared" si="5"/>
        <v>0</v>
      </c>
      <c r="E43" s="397">
        <f>ROUND(((P$9-SUM(C$9:C42))*G$2/100)/12,0)+ROUND(((P$10-SUM(D$9:D42))*(G$2-P$15)/100)/12,0)</f>
        <v>0</v>
      </c>
      <c r="F43" s="398">
        <f t="shared" si="1"/>
        <v>0</v>
      </c>
      <c r="G43" s="406" t="s">
        <v>308</v>
      </c>
      <c r="H43" s="407">
        <f>SUM(B33:B44)</f>
        <v>0</v>
      </c>
      <c r="I43" s="399"/>
      <c r="J43" s="399"/>
      <c r="K43" s="399"/>
      <c r="L43" s="399"/>
      <c r="M43" s="400">
        <f t="shared" si="2"/>
        <v>0</v>
      </c>
      <c r="N43" s="279"/>
      <c r="X43" s="270"/>
      <c r="Y43" s="270"/>
      <c r="Z43" s="270"/>
      <c r="AA43" s="271"/>
      <c r="AC43" s="271">
        <v>35</v>
      </c>
    </row>
    <row r="44" spans="1:29" s="272" customFormat="1" ht="18.75" customHeight="1">
      <c r="A44" s="409">
        <f t="shared" si="3"/>
        <v>0</v>
      </c>
      <c r="B44" s="410">
        <f t="shared" si="0"/>
        <v>0</v>
      </c>
      <c r="C44" s="411">
        <f t="shared" si="4"/>
        <v>0</v>
      </c>
      <c r="D44" s="412">
        <f t="shared" si="5"/>
        <v>0</v>
      </c>
      <c r="E44" s="413">
        <f>ROUND(((P$9-SUM(C$9:C43))*G$2/100)/12,0)+ROUND(((P$10-SUM(D$9:D43))*(G$2-P$15)/100)/12,0)</f>
        <v>0</v>
      </c>
      <c r="F44" s="414">
        <f t="shared" si="1"/>
        <v>0</v>
      </c>
      <c r="G44" s="415" t="s">
        <v>310</v>
      </c>
      <c r="H44" s="416">
        <f>SUM(E33:E44)</f>
        <v>0</v>
      </c>
      <c r="I44" s="417"/>
      <c r="J44" s="417"/>
      <c r="K44" s="417"/>
      <c r="L44" s="417"/>
      <c r="M44" s="418">
        <f t="shared" si="2"/>
        <v>0</v>
      </c>
      <c r="N44" s="279"/>
      <c r="X44" s="270"/>
      <c r="Y44" s="270"/>
      <c r="Z44" s="270"/>
      <c r="AA44" s="271"/>
    </row>
    <row r="45" spans="1:29" s="272" customFormat="1" ht="18.75" customHeight="1">
      <c r="A45" s="697">
        <f t="shared" si="3"/>
        <v>0</v>
      </c>
      <c r="B45" s="698">
        <f t="shared" si="0"/>
        <v>0</v>
      </c>
      <c r="C45" s="699">
        <f>IF(($P$9-SUM($C$9:C44))&gt;0,$AA$9,0)</f>
        <v>0</v>
      </c>
      <c r="D45" s="700">
        <f>IF(($P$10-SUM($D$9:D44))&gt;0,$AA$10,0)</f>
        <v>0</v>
      </c>
      <c r="E45" s="419">
        <f>ROUND(((P$9-SUM(C$9:C44))*G$2/100)/12,0)+ROUND(((P$10-SUM(D$9:D44))*(G$2-P$15)/100)/12,0)</f>
        <v>0</v>
      </c>
      <c r="F45" s="702">
        <f t="shared" si="1"/>
        <v>0</v>
      </c>
      <c r="G45" s="1937" t="s">
        <v>320</v>
      </c>
      <c r="H45" s="1938"/>
      <c r="I45" s="703"/>
      <c r="J45" s="703"/>
      <c r="K45" s="703"/>
      <c r="L45" s="703"/>
      <c r="M45" s="705">
        <f t="shared" si="2"/>
        <v>0</v>
      </c>
      <c r="N45" s="279"/>
      <c r="X45" s="270"/>
      <c r="Y45" s="270"/>
      <c r="Z45" s="270"/>
      <c r="AA45" s="271"/>
    </row>
    <row r="46" spans="1:29" s="272" customFormat="1" ht="18.75" customHeight="1">
      <c r="A46" s="393">
        <f t="shared" si="3"/>
        <v>0</v>
      </c>
      <c r="B46" s="394">
        <f t="shared" si="0"/>
        <v>0</v>
      </c>
      <c r="C46" s="395">
        <f>IF(($P$9-SUM($C$9:C45))&gt;0,$AA$9,0)</f>
        <v>0</v>
      </c>
      <c r="D46" s="396">
        <f>IF(($P$10-SUM($D$9:D45))&gt;0,$AA$10,0)</f>
        <v>0</v>
      </c>
      <c r="E46" s="397">
        <f>ROUND(((P$9-SUM(C$9:C45))*G$2/100)/12,0)+ROUND(((P$10-SUM(D$9:D45))*(G$2-P$15)/100)/12,0)</f>
        <v>0</v>
      </c>
      <c r="F46" s="398">
        <f t="shared" si="1"/>
        <v>0</v>
      </c>
      <c r="G46" s="1939"/>
      <c r="H46" s="1940"/>
      <c r="I46" s="399"/>
      <c r="J46" s="399"/>
      <c r="K46" s="399"/>
      <c r="L46" s="399"/>
      <c r="M46" s="400">
        <f t="shared" si="2"/>
        <v>0</v>
      </c>
      <c r="N46" s="279"/>
      <c r="X46" s="270"/>
      <c r="Y46" s="270"/>
      <c r="Z46" s="270"/>
      <c r="AA46" s="271"/>
    </row>
    <row r="47" spans="1:29" s="272" customFormat="1" ht="18.75" customHeight="1">
      <c r="A47" s="393">
        <f t="shared" si="3"/>
        <v>0</v>
      </c>
      <c r="B47" s="394">
        <f t="shared" si="0"/>
        <v>0</v>
      </c>
      <c r="C47" s="395">
        <f>IF(($P$9-SUM($C$9:C46))&gt;0,$AA$9,0)</f>
        <v>0</v>
      </c>
      <c r="D47" s="396">
        <f>IF(($P$10-SUM($D$9:D46))&gt;0,$AA$10,0)</f>
        <v>0</v>
      </c>
      <c r="E47" s="397">
        <f>ROUND(((P$9-SUM(C$9:C46))*G$2/100)/12,0)+ROUND(((P$10-SUM(D$9:D46))*(G$2-P$15)/100)/12,0)</f>
        <v>0</v>
      </c>
      <c r="F47" s="398">
        <f t="shared" si="1"/>
        <v>0</v>
      </c>
      <c r="G47" s="1939"/>
      <c r="H47" s="1940"/>
      <c r="I47" s="399"/>
      <c r="J47" s="399"/>
      <c r="K47" s="399"/>
      <c r="L47" s="399"/>
      <c r="M47" s="400">
        <f t="shared" si="2"/>
        <v>0</v>
      </c>
      <c r="N47" s="279"/>
      <c r="X47" s="270"/>
      <c r="Y47" s="270"/>
      <c r="Z47" s="270"/>
      <c r="AA47" s="271"/>
    </row>
    <row r="48" spans="1:29" s="272" customFormat="1" ht="18.75" customHeight="1">
      <c r="A48" s="393">
        <f t="shared" si="3"/>
        <v>0</v>
      </c>
      <c r="B48" s="394">
        <f t="shared" si="0"/>
        <v>0</v>
      </c>
      <c r="C48" s="395">
        <f>IF(($P$9-SUM($C$9:C47))&gt;0,$AA$9,0)</f>
        <v>0</v>
      </c>
      <c r="D48" s="396">
        <f>IF(($P$10-SUM($D$9:D47))&gt;0,$AA$10,0)</f>
        <v>0</v>
      </c>
      <c r="E48" s="397">
        <f>ROUND(((P$9-SUM(C$9:C47))*G$2/100)/12,0)+ROUND(((P$10-SUM(D$9:D47))*(G$2-P$15)/100)/12,0)</f>
        <v>0</v>
      </c>
      <c r="F48" s="398">
        <f t="shared" si="1"/>
        <v>0</v>
      </c>
      <c r="G48" s="1939"/>
      <c r="H48" s="1940"/>
      <c r="I48" s="399"/>
      <c r="J48" s="399"/>
      <c r="K48" s="399"/>
      <c r="L48" s="399"/>
      <c r="M48" s="400">
        <f t="shared" si="2"/>
        <v>0</v>
      </c>
      <c r="N48" s="279"/>
      <c r="X48" s="270"/>
      <c r="Y48" s="270"/>
      <c r="Z48" s="270"/>
      <c r="AA48" s="271"/>
    </row>
    <row r="49" spans="1:27" s="272" customFormat="1" ht="18.75" customHeight="1">
      <c r="A49" s="393">
        <f t="shared" si="3"/>
        <v>0</v>
      </c>
      <c r="B49" s="394">
        <f t="shared" si="0"/>
        <v>0</v>
      </c>
      <c r="C49" s="395">
        <f>IF(($P$9-SUM($C$9:C48))&gt;0,$AA$9,0)</f>
        <v>0</v>
      </c>
      <c r="D49" s="396">
        <f>IF(($P$10-SUM($D$9:D48))&gt;0,$AA$10,0)</f>
        <v>0</v>
      </c>
      <c r="E49" s="397">
        <f>ROUND(((P$9-SUM(C$9:C48))*G$2/100)/12,0)+ROUND(((P$10-SUM(D$9:D48))*(G$2-P$15)/100)/12,0)</f>
        <v>0</v>
      </c>
      <c r="F49" s="398">
        <f t="shared" si="1"/>
        <v>0</v>
      </c>
      <c r="G49" s="1939"/>
      <c r="H49" s="1940"/>
      <c r="I49" s="399"/>
      <c r="J49" s="399"/>
      <c r="K49" s="399"/>
      <c r="L49" s="399"/>
      <c r="M49" s="400">
        <f t="shared" si="2"/>
        <v>0</v>
      </c>
      <c r="N49" s="279"/>
      <c r="X49" s="270"/>
      <c r="Y49" s="270"/>
      <c r="Z49" s="270"/>
      <c r="AA49" s="271"/>
    </row>
    <row r="50" spans="1:27" s="272" customFormat="1" ht="18.75" customHeight="1">
      <c r="A50" s="393">
        <f t="shared" si="3"/>
        <v>0</v>
      </c>
      <c r="B50" s="394">
        <f t="shared" si="0"/>
        <v>0</v>
      </c>
      <c r="C50" s="395">
        <f>IF(($P$9-SUM($C$9:C49))&gt;0,$AA$9,0)</f>
        <v>0</v>
      </c>
      <c r="D50" s="396">
        <f>IF(($P$10-SUM($D$9:D49))&gt;0,$AA$10,0)</f>
        <v>0</v>
      </c>
      <c r="E50" s="397">
        <f>ROUND(((P$9-SUM(C$9:C49))*G$2/100)/12,0)+ROUND(((P$10-SUM(D$9:D49))*(G$2-P$15)/100)/12,0)</f>
        <v>0</v>
      </c>
      <c r="F50" s="398">
        <f t="shared" si="1"/>
        <v>0</v>
      </c>
      <c r="G50" s="1939"/>
      <c r="H50" s="1940"/>
      <c r="I50" s="399"/>
      <c r="J50" s="399"/>
      <c r="K50" s="399"/>
      <c r="L50" s="399"/>
      <c r="M50" s="400">
        <f t="shared" si="2"/>
        <v>0</v>
      </c>
      <c r="N50" s="279"/>
      <c r="X50" s="270"/>
      <c r="Y50" s="270"/>
      <c r="Z50" s="270"/>
      <c r="AA50" s="271"/>
    </row>
    <row r="51" spans="1:27" s="272" customFormat="1" ht="18.75" customHeight="1">
      <c r="A51" s="393">
        <f t="shared" si="3"/>
        <v>0</v>
      </c>
      <c r="B51" s="394">
        <f t="shared" si="0"/>
        <v>0</v>
      </c>
      <c r="C51" s="395">
        <f>IF(($P$9-SUM($C$9:C50))&gt;0,$AA$9,0)</f>
        <v>0</v>
      </c>
      <c r="D51" s="396">
        <f>IF(($P$10-SUM($D$9:D50))&gt;0,$AA$10,0)</f>
        <v>0</v>
      </c>
      <c r="E51" s="397">
        <f>ROUND(((P$9-SUM(C$9:C50))*G$2/100)/12,0)+ROUND(((P$10-SUM(D$9:D50))*(G$2-P$15)/100)/12,0)</f>
        <v>0</v>
      </c>
      <c r="F51" s="398">
        <f t="shared" si="1"/>
        <v>0</v>
      </c>
      <c r="G51" s="1939"/>
      <c r="H51" s="1940"/>
      <c r="I51" s="399"/>
      <c r="J51" s="399"/>
      <c r="K51" s="399"/>
      <c r="L51" s="399"/>
      <c r="M51" s="400">
        <f t="shared" si="2"/>
        <v>0</v>
      </c>
      <c r="N51" s="279"/>
      <c r="X51" s="270"/>
      <c r="Y51" s="270"/>
      <c r="Z51" s="270"/>
      <c r="AA51" s="271"/>
    </row>
    <row r="52" spans="1:27" s="272" customFormat="1" ht="18.75" customHeight="1">
      <c r="A52" s="393">
        <f t="shared" si="3"/>
        <v>0</v>
      </c>
      <c r="B52" s="394">
        <f t="shared" si="0"/>
        <v>0</v>
      </c>
      <c r="C52" s="395">
        <f>IF(($P$9-SUM($C$9:C51))&gt;0,$AA$9,0)</f>
        <v>0</v>
      </c>
      <c r="D52" s="396">
        <f>IF(($P$10-SUM($D$9:D51))&gt;0,$AA$10,0)</f>
        <v>0</v>
      </c>
      <c r="E52" s="397">
        <f>ROUND(((P$9-SUM(C$9:C51))*G$2/100)/12,0)+ROUND(((P$10-SUM(D$9:D51))*(G$2-P$15)/100)/12,0)</f>
        <v>0</v>
      </c>
      <c r="F52" s="398">
        <f t="shared" si="1"/>
        <v>0</v>
      </c>
      <c r="G52" s="1939"/>
      <c r="H52" s="1940"/>
      <c r="I52" s="399"/>
      <c r="J52" s="399"/>
      <c r="K52" s="399"/>
      <c r="L52" s="399"/>
      <c r="M52" s="400">
        <f t="shared" si="2"/>
        <v>0</v>
      </c>
      <c r="N52" s="279"/>
      <c r="X52" s="270"/>
      <c r="Y52" s="270"/>
      <c r="Z52" s="270"/>
      <c r="AA52" s="271"/>
    </row>
    <row r="53" spans="1:27" s="272" customFormat="1" ht="18.75" customHeight="1">
      <c r="A53" s="393">
        <f t="shared" si="3"/>
        <v>0</v>
      </c>
      <c r="B53" s="394">
        <f t="shared" si="0"/>
        <v>0</v>
      </c>
      <c r="C53" s="395">
        <f>IF(($P$9-SUM($C$9:C52))&gt;0,$AA$9,0)</f>
        <v>0</v>
      </c>
      <c r="D53" s="396">
        <f>IF(($P$10-SUM($D$9:D52))&gt;0,$AA$10,0)</f>
        <v>0</v>
      </c>
      <c r="E53" s="397">
        <f>ROUND(((P$9-SUM(C$9:C52))*G$2/100)/12,0)+ROUND(((P$10-SUM(D$9:D52))*(G$2-P$15)/100)/12,0)</f>
        <v>0</v>
      </c>
      <c r="F53" s="398">
        <f t="shared" si="1"/>
        <v>0</v>
      </c>
      <c r="G53" s="1939"/>
      <c r="H53" s="1940"/>
      <c r="I53" s="399"/>
      <c r="J53" s="399"/>
      <c r="K53" s="399"/>
      <c r="L53" s="399"/>
      <c r="M53" s="400">
        <f t="shared" si="2"/>
        <v>0</v>
      </c>
      <c r="N53" s="279"/>
      <c r="X53" s="270"/>
      <c r="Y53" s="270"/>
      <c r="Z53" s="270"/>
      <c r="AA53" s="271"/>
    </row>
    <row r="54" spans="1:27" s="272" customFormat="1" ht="18.75" customHeight="1">
      <c r="A54" s="393">
        <f t="shared" si="3"/>
        <v>0</v>
      </c>
      <c r="B54" s="394">
        <f t="shared" si="0"/>
        <v>0</v>
      </c>
      <c r="C54" s="395">
        <f>IF(($P$9-SUM($C$9:C53))&gt;0,$AA$9,0)</f>
        <v>0</v>
      </c>
      <c r="D54" s="396">
        <f>IF(($P$10-SUM($D$9:D53))&gt;0,$AA$10,0)</f>
        <v>0</v>
      </c>
      <c r="E54" s="397">
        <f>ROUND(((P$9-SUM(C$9:C53))*G$2/100)/12,0)+ROUND(((P$10-SUM(D$9:D53))*(G$2-P$15)/100)/12,0)</f>
        <v>0</v>
      </c>
      <c r="F54" s="398">
        <f t="shared" si="1"/>
        <v>0</v>
      </c>
      <c r="G54" s="404" t="s">
        <v>287</v>
      </c>
      <c r="H54" s="405">
        <f>SUM(F45:F56)</f>
        <v>0</v>
      </c>
      <c r="I54" s="399"/>
      <c r="J54" s="399"/>
      <c r="K54" s="399"/>
      <c r="L54" s="399"/>
      <c r="M54" s="400">
        <f t="shared" si="2"/>
        <v>0</v>
      </c>
      <c r="N54" s="279"/>
      <c r="X54" s="270"/>
      <c r="Y54" s="270"/>
      <c r="Z54" s="270"/>
      <c r="AA54" s="271"/>
    </row>
    <row r="55" spans="1:27" s="272" customFormat="1" ht="18.75" customHeight="1">
      <c r="A55" s="393">
        <f t="shared" si="3"/>
        <v>0</v>
      </c>
      <c r="B55" s="394">
        <f t="shared" si="0"/>
        <v>0</v>
      </c>
      <c r="C55" s="395">
        <f>IF(($P$9-SUM($C$9:C54))&gt;0,$AA$9,0)</f>
        <v>0</v>
      </c>
      <c r="D55" s="396">
        <f>IF(($P$10-SUM($D$9:D54))&gt;0,$AA$10,0)</f>
        <v>0</v>
      </c>
      <c r="E55" s="397">
        <f>ROUND(((P$9-SUM(C$9:C54))*G$2/100)/12,0)+ROUND(((P$10-SUM(D$9:D54))*(G$2-P$15)/100)/12,0)</f>
        <v>0</v>
      </c>
      <c r="F55" s="398">
        <f t="shared" si="1"/>
        <v>0</v>
      </c>
      <c r="G55" s="406" t="s">
        <v>308</v>
      </c>
      <c r="H55" s="407">
        <f>SUM(B45:B56)</f>
        <v>0</v>
      </c>
      <c r="I55" s="399"/>
      <c r="J55" s="399"/>
      <c r="K55" s="399"/>
      <c r="L55" s="399"/>
      <c r="M55" s="400">
        <f t="shared" si="2"/>
        <v>0</v>
      </c>
      <c r="N55" s="279"/>
      <c r="X55" s="270"/>
      <c r="Y55" s="270"/>
      <c r="Z55" s="270"/>
      <c r="AA55" s="271"/>
    </row>
    <row r="56" spans="1:27" s="272" customFormat="1" ht="18.75" customHeight="1">
      <c r="A56" s="409">
        <f t="shared" si="3"/>
        <v>0</v>
      </c>
      <c r="B56" s="410">
        <f t="shared" si="0"/>
        <v>0</v>
      </c>
      <c r="C56" s="411">
        <f>IF(($P$9-SUM($C$9:C55))&gt;0,$AA$9,0)</f>
        <v>0</v>
      </c>
      <c r="D56" s="412">
        <f>IF(($P$10-SUM($D$9:D55))&gt;0,$AA$10,0)</f>
        <v>0</v>
      </c>
      <c r="E56" s="413">
        <f>ROUND(((P$9-SUM(C$9:C55))*G$2/100)/12,0)+ROUND(((P$10-SUM(D$9:D55))*(G$2-P$15)/100)/12,0)</f>
        <v>0</v>
      </c>
      <c r="F56" s="414">
        <f t="shared" si="1"/>
        <v>0</v>
      </c>
      <c r="G56" s="415" t="s">
        <v>310</v>
      </c>
      <c r="H56" s="416">
        <f>SUM(E45:E56)</f>
        <v>0</v>
      </c>
      <c r="I56" s="417"/>
      <c r="J56" s="417"/>
      <c r="K56" s="417"/>
      <c r="L56" s="417"/>
      <c r="M56" s="418">
        <f t="shared" si="2"/>
        <v>0</v>
      </c>
      <c r="N56" s="279"/>
      <c r="X56" s="270"/>
      <c r="Y56" s="270"/>
      <c r="Z56" s="270"/>
      <c r="AA56" s="271"/>
    </row>
    <row r="57" spans="1:27" s="272" customFormat="1" ht="18.75" customHeight="1">
      <c r="A57" s="697">
        <f t="shared" si="3"/>
        <v>0</v>
      </c>
      <c r="B57" s="698">
        <f t="shared" si="0"/>
        <v>0</v>
      </c>
      <c r="C57" s="699">
        <f>IF(($P$9-SUM($C$9:C56))&gt;0,$AA$9,0)</f>
        <v>0</v>
      </c>
      <c r="D57" s="700">
        <f>IF(($P$10-SUM($D$9:D56))&gt;0,$AA$10,0)</f>
        <v>0</v>
      </c>
      <c r="E57" s="419">
        <f>ROUND(((P$9-SUM(C$9:C56))*G$2/100)/12,0)+ROUND(((P$10-SUM(D$9:D56))*(G$2-P$15)/100)/12,0)</f>
        <v>0</v>
      </c>
      <c r="F57" s="702">
        <f t="shared" si="1"/>
        <v>0</v>
      </c>
      <c r="G57" s="1937" t="s">
        <v>321</v>
      </c>
      <c r="H57" s="1938"/>
      <c r="I57" s="703"/>
      <c r="J57" s="703"/>
      <c r="K57" s="703"/>
      <c r="L57" s="703"/>
      <c r="M57" s="705">
        <f t="shared" si="2"/>
        <v>0</v>
      </c>
      <c r="N57" s="279"/>
      <c r="X57" s="270"/>
      <c r="Y57" s="270"/>
      <c r="Z57" s="270"/>
      <c r="AA57" s="271"/>
    </row>
    <row r="58" spans="1:27" s="272" customFormat="1" ht="18.75" customHeight="1">
      <c r="A58" s="393">
        <f t="shared" si="3"/>
        <v>0</v>
      </c>
      <c r="B58" s="394">
        <f t="shared" si="0"/>
        <v>0</v>
      </c>
      <c r="C58" s="395">
        <f>IF(($P$9-SUM($C$9:C57))&gt;0,$AA$9,0)</f>
        <v>0</v>
      </c>
      <c r="D58" s="396">
        <f>IF(($P$10-SUM($D$9:D57))&gt;0,$AA$10,0)</f>
        <v>0</v>
      </c>
      <c r="E58" s="397">
        <f>ROUND(((P$9-SUM(C$9:C57))*G$2/100)/12,0)+ROUND(((P$10-SUM(D$9:D57))*(G$2-P$15)/100)/12,0)</f>
        <v>0</v>
      </c>
      <c r="F58" s="398">
        <f t="shared" si="1"/>
        <v>0</v>
      </c>
      <c r="G58" s="1939"/>
      <c r="H58" s="1940"/>
      <c r="I58" s="399"/>
      <c r="J58" s="399"/>
      <c r="K58" s="399"/>
      <c r="L58" s="399"/>
      <c r="M58" s="400">
        <f t="shared" si="2"/>
        <v>0</v>
      </c>
      <c r="N58" s="279"/>
      <c r="X58" s="270"/>
      <c r="Y58" s="270"/>
      <c r="Z58" s="270"/>
      <c r="AA58" s="271"/>
    </row>
    <row r="59" spans="1:27" s="272" customFormat="1" ht="18.75" customHeight="1">
      <c r="A59" s="393">
        <f t="shared" si="3"/>
        <v>0</v>
      </c>
      <c r="B59" s="394">
        <f t="shared" si="0"/>
        <v>0</v>
      </c>
      <c r="C59" s="395">
        <f>IF(($P$9-SUM($C$9:C58))&gt;0,$AA$9,0)</f>
        <v>0</v>
      </c>
      <c r="D59" s="396">
        <f>IF(($P$10-SUM($D$9:D58))&gt;0,$AA$10,0)</f>
        <v>0</v>
      </c>
      <c r="E59" s="397">
        <f>ROUND(((P$9-SUM(C$9:C58))*G$2/100)/12,0)+ROUND(((P$10-SUM(D$9:D58))*(G$2-P$15)/100)/12,0)</f>
        <v>0</v>
      </c>
      <c r="F59" s="398">
        <f t="shared" si="1"/>
        <v>0</v>
      </c>
      <c r="G59" s="1939"/>
      <c r="H59" s="1940"/>
      <c r="I59" s="399"/>
      <c r="J59" s="399"/>
      <c r="K59" s="399"/>
      <c r="L59" s="399"/>
      <c r="M59" s="400">
        <f t="shared" si="2"/>
        <v>0</v>
      </c>
      <c r="N59" s="279"/>
      <c r="X59" s="270"/>
      <c r="Y59" s="270"/>
      <c r="Z59" s="270"/>
      <c r="AA59" s="271"/>
    </row>
    <row r="60" spans="1:27" s="272" customFormat="1" ht="18.75" customHeight="1">
      <c r="A60" s="393">
        <f t="shared" si="3"/>
        <v>0</v>
      </c>
      <c r="B60" s="394">
        <f t="shared" si="0"/>
        <v>0</v>
      </c>
      <c r="C60" s="395">
        <f>IF(($P$9-SUM($C$9:C59))&gt;0,$AA$9,0)</f>
        <v>0</v>
      </c>
      <c r="D60" s="396">
        <f>IF(($P$10-SUM($D$9:D59))&gt;0,$AA$10,0)</f>
        <v>0</v>
      </c>
      <c r="E60" s="397">
        <f>ROUND(((P$9-SUM(C$9:C59))*G$2/100)/12,0)+ROUND(((P$10-SUM(D$9:D59))*(G$2-P$15)/100)/12,0)</f>
        <v>0</v>
      </c>
      <c r="F60" s="398">
        <f t="shared" si="1"/>
        <v>0</v>
      </c>
      <c r="G60" s="1939"/>
      <c r="H60" s="1940"/>
      <c r="I60" s="399"/>
      <c r="J60" s="399"/>
      <c r="K60" s="399"/>
      <c r="L60" s="399"/>
      <c r="M60" s="400">
        <f t="shared" si="2"/>
        <v>0</v>
      </c>
      <c r="N60" s="279"/>
      <c r="X60" s="270"/>
      <c r="Y60" s="270"/>
      <c r="Z60" s="270"/>
      <c r="AA60" s="271"/>
    </row>
    <row r="61" spans="1:27" s="272" customFormat="1" ht="18.75" customHeight="1">
      <c r="A61" s="393">
        <f t="shared" si="3"/>
        <v>0</v>
      </c>
      <c r="B61" s="394">
        <f t="shared" si="0"/>
        <v>0</v>
      </c>
      <c r="C61" s="395">
        <f>IF(($P$9-SUM($C$9:C60))&gt;0,$AA$9,0)</f>
        <v>0</v>
      </c>
      <c r="D61" s="396">
        <f>IF(($P$10-SUM($D$9:D60))&gt;0,$AA$10,0)</f>
        <v>0</v>
      </c>
      <c r="E61" s="397">
        <f>ROUND(((P$9-SUM(C$9:C60))*G$2/100)/12,0)+ROUND(((P$10-SUM(D$9:D60))*(G$2-P$15)/100)/12,0)</f>
        <v>0</v>
      </c>
      <c r="F61" s="398">
        <f t="shared" si="1"/>
        <v>0</v>
      </c>
      <c r="G61" s="1939"/>
      <c r="H61" s="1940"/>
      <c r="I61" s="399"/>
      <c r="J61" s="399"/>
      <c r="K61" s="399"/>
      <c r="L61" s="399"/>
      <c r="M61" s="400">
        <f t="shared" si="2"/>
        <v>0</v>
      </c>
      <c r="N61" s="279"/>
      <c r="X61" s="270"/>
      <c r="Y61" s="270"/>
      <c r="Z61" s="270"/>
      <c r="AA61" s="271"/>
    </row>
    <row r="62" spans="1:27" s="272" customFormat="1" ht="18.75" customHeight="1">
      <c r="A62" s="393">
        <f t="shared" si="3"/>
        <v>0</v>
      </c>
      <c r="B62" s="394">
        <f t="shared" si="0"/>
        <v>0</v>
      </c>
      <c r="C62" s="395">
        <f>IF(($P$9-SUM($C$9:C61))&gt;0,$AA$9,0)</f>
        <v>0</v>
      </c>
      <c r="D62" s="396">
        <f>IF(($P$10-SUM($D$9:D61))&gt;0,$AA$10,0)</f>
        <v>0</v>
      </c>
      <c r="E62" s="397">
        <f>ROUND(((P$9-SUM(C$9:C61))*G$2/100)/12,0)+ROUND(((P$10-SUM(D$9:D61))*(G$2-P$15)/100)/12,0)</f>
        <v>0</v>
      </c>
      <c r="F62" s="398">
        <f t="shared" si="1"/>
        <v>0</v>
      </c>
      <c r="G62" s="1939"/>
      <c r="H62" s="1940"/>
      <c r="I62" s="399"/>
      <c r="J62" s="399"/>
      <c r="K62" s="399"/>
      <c r="L62" s="399"/>
      <c r="M62" s="400">
        <f t="shared" si="2"/>
        <v>0</v>
      </c>
      <c r="N62" s="279"/>
      <c r="X62" s="270"/>
      <c r="Y62" s="270"/>
      <c r="Z62" s="270"/>
      <c r="AA62" s="271"/>
    </row>
    <row r="63" spans="1:27" s="272" customFormat="1" ht="18.75" customHeight="1">
      <c r="A63" s="393">
        <f t="shared" si="3"/>
        <v>0</v>
      </c>
      <c r="B63" s="394">
        <f t="shared" si="0"/>
        <v>0</v>
      </c>
      <c r="C63" s="395">
        <f>IF(($P$9-SUM($C$9:C62))&gt;0,$AA$9,0)</f>
        <v>0</v>
      </c>
      <c r="D63" s="396">
        <f>IF(($P$10-SUM($D$9:D62))&gt;0,$AA$10,0)</f>
        <v>0</v>
      </c>
      <c r="E63" s="397">
        <f>ROUND(((P$9-SUM(C$9:C62))*G$2/100)/12,0)+ROUND(((P$10-SUM(D$9:D62))*(G$2-P$15)/100)/12,0)</f>
        <v>0</v>
      </c>
      <c r="F63" s="398">
        <f t="shared" si="1"/>
        <v>0</v>
      </c>
      <c r="G63" s="1939"/>
      <c r="H63" s="1940"/>
      <c r="I63" s="399"/>
      <c r="J63" s="399"/>
      <c r="K63" s="399"/>
      <c r="L63" s="399"/>
      <c r="M63" s="400">
        <f t="shared" si="2"/>
        <v>0</v>
      </c>
      <c r="N63" s="279"/>
      <c r="X63" s="270"/>
      <c r="Y63" s="270"/>
      <c r="Z63" s="270"/>
      <c r="AA63" s="271"/>
    </row>
    <row r="64" spans="1:27" s="272" customFormat="1" ht="18.75" customHeight="1">
      <c r="A64" s="393">
        <f t="shared" si="3"/>
        <v>0</v>
      </c>
      <c r="B64" s="394">
        <f t="shared" si="0"/>
        <v>0</v>
      </c>
      <c r="C64" s="395">
        <f>IF(($P$9-SUM($C$9:C63))&gt;0,$AA$9,0)</f>
        <v>0</v>
      </c>
      <c r="D64" s="396">
        <f>IF(($P$10-SUM($D$9:D63))&gt;0,$AA$10,0)</f>
        <v>0</v>
      </c>
      <c r="E64" s="397">
        <f>ROUND(((P$9-SUM(C$9:C63))*G$2/100)/12,0)+ROUND(((P$10-SUM(D$9:D63))*(G$2-P$15)/100)/12,0)</f>
        <v>0</v>
      </c>
      <c r="F64" s="398">
        <f t="shared" si="1"/>
        <v>0</v>
      </c>
      <c r="G64" s="1939"/>
      <c r="H64" s="1940"/>
      <c r="I64" s="399"/>
      <c r="J64" s="399"/>
      <c r="K64" s="399"/>
      <c r="L64" s="399"/>
      <c r="M64" s="400">
        <f t="shared" si="2"/>
        <v>0</v>
      </c>
      <c r="N64" s="279"/>
      <c r="X64" s="270"/>
      <c r="Y64" s="270"/>
      <c r="Z64" s="270"/>
      <c r="AA64" s="271"/>
    </row>
    <row r="65" spans="1:27" s="272" customFormat="1" ht="18.75" customHeight="1">
      <c r="A65" s="393">
        <f t="shared" si="3"/>
        <v>0</v>
      </c>
      <c r="B65" s="394">
        <f t="shared" si="0"/>
        <v>0</v>
      </c>
      <c r="C65" s="395">
        <f>IF(($P$9-SUM($C$9:C64))&gt;0,$AA$9,0)</f>
        <v>0</v>
      </c>
      <c r="D65" s="396">
        <f>IF(($P$10-SUM($D$9:D64))&gt;0,$AA$10,0)</f>
        <v>0</v>
      </c>
      <c r="E65" s="397">
        <f>ROUND(((P$9-SUM(C$9:C64))*G$2/100)/12,0)+ROUND(((P$10-SUM(D$9:D64))*(G$2-P$15)/100)/12,0)</f>
        <v>0</v>
      </c>
      <c r="F65" s="398">
        <f t="shared" si="1"/>
        <v>0</v>
      </c>
      <c r="G65" s="1939"/>
      <c r="H65" s="1940"/>
      <c r="I65" s="399"/>
      <c r="J65" s="399"/>
      <c r="K65" s="399"/>
      <c r="L65" s="399"/>
      <c r="M65" s="400">
        <f t="shared" si="2"/>
        <v>0</v>
      </c>
      <c r="N65" s="279"/>
      <c r="X65" s="270"/>
      <c r="Y65" s="270"/>
      <c r="Z65" s="270"/>
      <c r="AA65" s="271"/>
    </row>
    <row r="66" spans="1:27" s="272" customFormat="1" ht="18.75" customHeight="1">
      <c r="A66" s="393">
        <f t="shared" si="3"/>
        <v>0</v>
      </c>
      <c r="B66" s="394">
        <f t="shared" si="0"/>
        <v>0</v>
      </c>
      <c r="C66" s="395">
        <f>IF(($P$9-SUM($C$9:C65))&gt;0,$AA$9,0)</f>
        <v>0</v>
      </c>
      <c r="D66" s="396">
        <f>IF(($P$10-SUM($D$9:D65))&gt;0,$AA$10,0)</f>
        <v>0</v>
      </c>
      <c r="E66" s="397">
        <f>ROUND(((P$9-SUM(C$9:C65))*G$2/100)/12,0)+ROUND(((P$10-SUM(D$9:D65))*(G$2-P$15)/100)/12,0)</f>
        <v>0</v>
      </c>
      <c r="F66" s="398">
        <f t="shared" si="1"/>
        <v>0</v>
      </c>
      <c r="G66" s="404" t="s">
        <v>287</v>
      </c>
      <c r="H66" s="405">
        <f>SUM(F57:F68)</f>
        <v>0</v>
      </c>
      <c r="I66" s="399"/>
      <c r="J66" s="399"/>
      <c r="K66" s="399"/>
      <c r="L66" s="399"/>
      <c r="M66" s="400">
        <f t="shared" si="2"/>
        <v>0</v>
      </c>
      <c r="N66" s="279"/>
      <c r="X66" s="270"/>
      <c r="Y66" s="270"/>
      <c r="Z66" s="270"/>
      <c r="AA66" s="271"/>
    </row>
    <row r="67" spans="1:27" s="272" customFormat="1" ht="18.75" customHeight="1">
      <c r="A67" s="393">
        <f t="shared" si="3"/>
        <v>0</v>
      </c>
      <c r="B67" s="394">
        <f t="shared" si="0"/>
        <v>0</v>
      </c>
      <c r="C67" s="395">
        <f>IF(($P$9-SUM($C$9:C66))&gt;0,$AA$9,0)</f>
        <v>0</v>
      </c>
      <c r="D67" s="396">
        <f>IF(($P$10-SUM($D$9:D66))&gt;0,$AA$10,0)</f>
        <v>0</v>
      </c>
      <c r="E67" s="397">
        <f>ROUND(((P$9-SUM(C$9:C66))*G$2/100)/12,0)+ROUND(((P$10-SUM(D$9:D66))*(G$2-P$15)/100)/12,0)</f>
        <v>0</v>
      </c>
      <c r="F67" s="398">
        <f t="shared" si="1"/>
        <v>0</v>
      </c>
      <c r="G67" s="406" t="s">
        <v>308</v>
      </c>
      <c r="H67" s="407">
        <f>SUM(B57:B68)</f>
        <v>0</v>
      </c>
      <c r="I67" s="399"/>
      <c r="J67" s="399"/>
      <c r="K67" s="399"/>
      <c r="L67" s="399"/>
      <c r="M67" s="400">
        <f t="shared" si="2"/>
        <v>0</v>
      </c>
      <c r="N67" s="279"/>
      <c r="X67" s="270"/>
      <c r="Y67" s="270"/>
      <c r="Z67" s="270"/>
      <c r="AA67" s="271"/>
    </row>
    <row r="68" spans="1:27" s="272" customFormat="1" ht="18.75" customHeight="1">
      <c r="A68" s="409">
        <f t="shared" si="3"/>
        <v>0</v>
      </c>
      <c r="B68" s="410">
        <f t="shared" si="0"/>
        <v>0</v>
      </c>
      <c r="C68" s="411">
        <f>IF(($P$9-SUM($C$9:C67))&gt;0,$AA$9,0)</f>
        <v>0</v>
      </c>
      <c r="D68" s="412">
        <f>IF(($P$10-SUM($D$9:D67))&gt;0,$AA$10,0)</f>
        <v>0</v>
      </c>
      <c r="E68" s="413">
        <f>ROUND(((P$9-SUM(C$9:C67))*G$2/100)/12,0)+ROUND(((P$10-SUM(D$9:D67))*(G$2-P$15)/100)/12,0)</f>
        <v>0</v>
      </c>
      <c r="F68" s="414">
        <f t="shared" si="1"/>
        <v>0</v>
      </c>
      <c r="G68" s="415" t="s">
        <v>310</v>
      </c>
      <c r="H68" s="416">
        <f>SUM(E57:E68)</f>
        <v>0</v>
      </c>
      <c r="I68" s="417"/>
      <c r="J68" s="417"/>
      <c r="K68" s="417"/>
      <c r="L68" s="417"/>
      <c r="M68" s="418">
        <f t="shared" si="2"/>
        <v>0</v>
      </c>
      <c r="N68" s="279"/>
      <c r="X68" s="270"/>
      <c r="Y68" s="270"/>
      <c r="Z68" s="270"/>
      <c r="AA68" s="271"/>
    </row>
    <row r="69" spans="1:27" s="272" customFormat="1" ht="18.75" customHeight="1">
      <c r="A69" s="697">
        <f t="shared" si="3"/>
        <v>0</v>
      </c>
      <c r="B69" s="698">
        <f t="shared" si="0"/>
        <v>0</v>
      </c>
      <c r="C69" s="699">
        <f>IF(($P$9-SUM($C$9:C68))&gt;0,$AA$9,0)</f>
        <v>0</v>
      </c>
      <c r="D69" s="700">
        <f>IF(($P$10-SUM($D$9:D68))&gt;0,$AA$10,0)</f>
        <v>0</v>
      </c>
      <c r="E69" s="419">
        <f>ROUND(((P$9-SUM(C$9:C68))*G$2/100)/12,0)+ROUND(((P$10-SUM(D$9:D68))*(G$2-P$15)/100)/12,0)</f>
        <v>0</v>
      </c>
      <c r="F69" s="702">
        <f t="shared" si="1"/>
        <v>0</v>
      </c>
      <c r="G69" s="1937" t="s">
        <v>322</v>
      </c>
      <c r="H69" s="1938"/>
      <c r="I69" s="703"/>
      <c r="J69" s="703"/>
      <c r="K69" s="703"/>
      <c r="L69" s="703"/>
      <c r="M69" s="705">
        <f t="shared" si="2"/>
        <v>0</v>
      </c>
      <c r="N69" s="279"/>
      <c r="X69" s="270"/>
      <c r="Y69" s="270"/>
      <c r="Z69" s="270"/>
      <c r="AA69" s="271"/>
    </row>
    <row r="70" spans="1:27" s="272" customFormat="1" ht="18.75" customHeight="1">
      <c r="A70" s="393">
        <f t="shared" si="3"/>
        <v>0</v>
      </c>
      <c r="B70" s="394">
        <f t="shared" si="0"/>
        <v>0</v>
      </c>
      <c r="C70" s="395">
        <f>IF(($P$9-SUM($C$9:C69))&gt;0,$AA$9,0)</f>
        <v>0</v>
      </c>
      <c r="D70" s="396">
        <f>IF(($P$10-SUM($D$9:D69))&gt;0,$AA$10,0)</f>
        <v>0</v>
      </c>
      <c r="E70" s="397">
        <f>ROUND(((P$9-SUM(C$9:C69))*G$2/100)/12,0)+ROUND(((P$10-SUM(D$9:D69))*(G$2-P$15)/100)/12,0)</f>
        <v>0</v>
      </c>
      <c r="F70" s="398">
        <f t="shared" si="1"/>
        <v>0</v>
      </c>
      <c r="G70" s="1939"/>
      <c r="H70" s="1940"/>
      <c r="I70" s="399"/>
      <c r="J70" s="399"/>
      <c r="K70" s="399"/>
      <c r="L70" s="399"/>
      <c r="M70" s="400">
        <f t="shared" si="2"/>
        <v>0</v>
      </c>
      <c r="N70" s="279"/>
      <c r="X70" s="270"/>
      <c r="Y70" s="270"/>
      <c r="Z70" s="270"/>
      <c r="AA70" s="271"/>
    </row>
    <row r="71" spans="1:27" s="272" customFormat="1" ht="18.75" customHeight="1">
      <c r="A71" s="393">
        <f t="shared" si="3"/>
        <v>0</v>
      </c>
      <c r="B71" s="394">
        <f t="shared" si="0"/>
        <v>0</v>
      </c>
      <c r="C71" s="395">
        <f>IF(($P$9-SUM($C$9:C70))&gt;0,$AA$9,0)</f>
        <v>0</v>
      </c>
      <c r="D71" s="396">
        <f>IF(($P$10-SUM($D$9:D70))&gt;0,$AA$10,0)</f>
        <v>0</v>
      </c>
      <c r="E71" s="397">
        <f>ROUND(((P$9-SUM(C$9:C70))*G$2/100)/12,0)+ROUND(((P$10-SUM(D$9:D70))*(G$2-P$15)/100)/12,0)</f>
        <v>0</v>
      </c>
      <c r="F71" s="398">
        <f t="shared" si="1"/>
        <v>0</v>
      </c>
      <c r="G71" s="1939"/>
      <c r="H71" s="1940"/>
      <c r="I71" s="399"/>
      <c r="J71" s="399"/>
      <c r="K71" s="399"/>
      <c r="L71" s="399"/>
      <c r="M71" s="400">
        <f t="shared" si="2"/>
        <v>0</v>
      </c>
      <c r="N71" s="279"/>
      <c r="X71" s="270"/>
      <c r="Y71" s="270"/>
      <c r="Z71" s="270"/>
      <c r="AA71" s="271"/>
    </row>
    <row r="72" spans="1:27" s="272" customFormat="1" ht="18.75" customHeight="1">
      <c r="A72" s="393">
        <f t="shared" si="3"/>
        <v>0</v>
      </c>
      <c r="B72" s="394">
        <f t="shared" si="0"/>
        <v>0</v>
      </c>
      <c r="C72" s="395">
        <f>IF(($P$9-SUM($C$9:C71))&gt;0,$AA$9,0)</f>
        <v>0</v>
      </c>
      <c r="D72" s="396">
        <f>IF(($P$10-SUM($D$9:D71))&gt;0,$AA$10,0)</f>
        <v>0</v>
      </c>
      <c r="E72" s="397">
        <f>ROUND(((P$9-SUM(C$9:C71))*G$2/100)/12,0)+ROUND(((P$10-SUM(D$9:D71))*(G$2-P$15)/100)/12,0)</f>
        <v>0</v>
      </c>
      <c r="F72" s="398">
        <f t="shared" si="1"/>
        <v>0</v>
      </c>
      <c r="G72" s="1939"/>
      <c r="H72" s="1940"/>
      <c r="I72" s="399"/>
      <c r="J72" s="399"/>
      <c r="K72" s="399"/>
      <c r="L72" s="399"/>
      <c r="M72" s="400">
        <f t="shared" si="2"/>
        <v>0</v>
      </c>
      <c r="N72" s="279"/>
      <c r="X72" s="270"/>
      <c r="Y72" s="270"/>
      <c r="Z72" s="270"/>
      <c r="AA72" s="271"/>
    </row>
    <row r="73" spans="1:27" s="272" customFormat="1" ht="18.75" customHeight="1">
      <c r="A73" s="393">
        <f t="shared" si="3"/>
        <v>0</v>
      </c>
      <c r="B73" s="394">
        <f t="shared" ref="B73:B136" si="6">SUM(C73:D73)</f>
        <v>0</v>
      </c>
      <c r="C73" s="395">
        <f>IF(($P$9-SUM($C$9:C72))&gt;0,$AA$9,0)</f>
        <v>0</v>
      </c>
      <c r="D73" s="396">
        <f>IF(($P$10-SUM($D$9:D72))&gt;0,$AA$10,0)</f>
        <v>0</v>
      </c>
      <c r="E73" s="397">
        <f>ROUND(((P$9-SUM(C$9:C72))*G$2/100)/12,0)+ROUND(((P$10-SUM(D$9:D72))*(G$2-P$15)/100)/12,0)</f>
        <v>0</v>
      </c>
      <c r="F73" s="398">
        <f t="shared" ref="F73:F128" si="7">B73+E73</f>
        <v>0</v>
      </c>
      <c r="G73" s="1939"/>
      <c r="H73" s="1940"/>
      <c r="I73" s="399"/>
      <c r="J73" s="399"/>
      <c r="K73" s="399"/>
      <c r="L73" s="399"/>
      <c r="M73" s="400">
        <f t="shared" ref="M73:M136" si="8">SUM(I73:L73)</f>
        <v>0</v>
      </c>
      <c r="N73" s="279"/>
      <c r="X73" s="270"/>
      <c r="Y73" s="270"/>
      <c r="Z73" s="270"/>
      <c r="AA73" s="271"/>
    </row>
    <row r="74" spans="1:27" s="272" customFormat="1" ht="18.75" customHeight="1">
      <c r="A74" s="393">
        <f t="shared" ref="A74:A137" si="9">IF(F74&gt;0,A73+1,0)</f>
        <v>0</v>
      </c>
      <c r="B74" s="394">
        <f t="shared" si="6"/>
        <v>0</v>
      </c>
      <c r="C74" s="395">
        <f>IF(($P$9-SUM($C$9:C73))&gt;0,$AA$9,0)</f>
        <v>0</v>
      </c>
      <c r="D74" s="396">
        <f>IF(($P$10-SUM($D$9:D73))&gt;0,$AA$10,0)</f>
        <v>0</v>
      </c>
      <c r="E74" s="397">
        <f>ROUND(((P$9-SUM(C$9:C73))*G$2/100)/12,0)+ROUND(((P$10-SUM(D$9:D73))*(G$2-P$15)/100)/12,0)</f>
        <v>0</v>
      </c>
      <c r="F74" s="398">
        <f t="shared" si="7"/>
        <v>0</v>
      </c>
      <c r="G74" s="1939"/>
      <c r="H74" s="1940"/>
      <c r="I74" s="399"/>
      <c r="J74" s="399"/>
      <c r="K74" s="399"/>
      <c r="L74" s="399"/>
      <c r="M74" s="400">
        <f t="shared" si="8"/>
        <v>0</v>
      </c>
      <c r="N74" s="279"/>
      <c r="X74" s="270"/>
      <c r="Y74" s="270"/>
      <c r="Z74" s="270"/>
      <c r="AA74" s="271"/>
    </row>
    <row r="75" spans="1:27" s="272" customFormat="1" ht="18.75" customHeight="1">
      <c r="A75" s="393">
        <f t="shared" si="9"/>
        <v>0</v>
      </c>
      <c r="B75" s="394">
        <f t="shared" si="6"/>
        <v>0</v>
      </c>
      <c r="C75" s="395">
        <f>IF(($P$9-SUM($C$9:C74))&gt;0,$AA$9,0)</f>
        <v>0</v>
      </c>
      <c r="D75" s="396">
        <f>IF(($P$10-SUM($D$9:D74))&gt;0,$AA$10,0)</f>
        <v>0</v>
      </c>
      <c r="E75" s="397">
        <f>ROUND(((P$9-SUM(C$9:C74))*G$2/100)/12,0)+ROUND(((P$10-SUM(D$9:D74))*(G$2-P$15)/100)/12,0)</f>
        <v>0</v>
      </c>
      <c r="F75" s="398">
        <f t="shared" si="7"/>
        <v>0</v>
      </c>
      <c r="G75" s="1939"/>
      <c r="H75" s="1940"/>
      <c r="I75" s="399"/>
      <c r="J75" s="399"/>
      <c r="K75" s="399"/>
      <c r="L75" s="399"/>
      <c r="M75" s="400">
        <f t="shared" si="8"/>
        <v>0</v>
      </c>
      <c r="N75" s="279"/>
      <c r="X75" s="270"/>
      <c r="Y75" s="270"/>
      <c r="Z75" s="270"/>
      <c r="AA75" s="271"/>
    </row>
    <row r="76" spans="1:27" s="272" customFormat="1" ht="18.75" customHeight="1">
      <c r="A76" s="393">
        <f t="shared" si="9"/>
        <v>0</v>
      </c>
      <c r="B76" s="394">
        <f t="shared" si="6"/>
        <v>0</v>
      </c>
      <c r="C76" s="395">
        <f>IF(($P$9-SUM($C$9:C75))&gt;0,$AA$9,0)</f>
        <v>0</v>
      </c>
      <c r="D76" s="396">
        <f>IF(($P$10-SUM($D$9:D75))&gt;0,$AA$10,0)</f>
        <v>0</v>
      </c>
      <c r="E76" s="397">
        <f>ROUND(((P$9-SUM(C$9:C75))*G$2/100)/12,0)+ROUND(((P$10-SUM(D$9:D75))*(G$2-P$15)/100)/12,0)</f>
        <v>0</v>
      </c>
      <c r="F76" s="398">
        <f t="shared" si="7"/>
        <v>0</v>
      </c>
      <c r="G76" s="1939"/>
      <c r="H76" s="1940"/>
      <c r="I76" s="399"/>
      <c r="J76" s="399"/>
      <c r="K76" s="399"/>
      <c r="L76" s="399"/>
      <c r="M76" s="400">
        <f t="shared" si="8"/>
        <v>0</v>
      </c>
      <c r="N76" s="279"/>
      <c r="X76" s="270"/>
      <c r="Y76" s="270"/>
      <c r="Z76" s="270"/>
      <c r="AA76" s="271"/>
    </row>
    <row r="77" spans="1:27" s="272" customFormat="1" ht="18.75" customHeight="1">
      <c r="A77" s="393">
        <f t="shared" si="9"/>
        <v>0</v>
      </c>
      <c r="B77" s="394">
        <f t="shared" si="6"/>
        <v>0</v>
      </c>
      <c r="C77" s="395">
        <f>IF(($P$9-SUM($C$9:C76))&gt;0,$AA$9,0)</f>
        <v>0</v>
      </c>
      <c r="D77" s="396">
        <f>IF(($P$10-SUM($D$9:D76))&gt;0,$AA$10,0)</f>
        <v>0</v>
      </c>
      <c r="E77" s="397">
        <f>ROUND(((P$9-SUM(C$9:C76))*G$2/100)/12,0)+ROUND(((P$10-SUM(D$9:D76))*(G$2-P$15)/100)/12,0)</f>
        <v>0</v>
      </c>
      <c r="F77" s="398">
        <f t="shared" si="7"/>
        <v>0</v>
      </c>
      <c r="G77" s="1939"/>
      <c r="H77" s="1940"/>
      <c r="I77" s="399"/>
      <c r="J77" s="399"/>
      <c r="K77" s="399"/>
      <c r="L77" s="399"/>
      <c r="M77" s="400">
        <f t="shared" si="8"/>
        <v>0</v>
      </c>
      <c r="N77" s="279"/>
      <c r="X77" s="270"/>
      <c r="Y77" s="270"/>
      <c r="Z77" s="270"/>
      <c r="AA77" s="271"/>
    </row>
    <row r="78" spans="1:27" s="272" customFormat="1" ht="18.75" customHeight="1">
      <c r="A78" s="393">
        <f t="shared" si="9"/>
        <v>0</v>
      </c>
      <c r="B78" s="394">
        <f t="shared" si="6"/>
        <v>0</v>
      </c>
      <c r="C78" s="395">
        <f>IF(($P$9-SUM($C$9:C77))&gt;0,$AA$9,0)</f>
        <v>0</v>
      </c>
      <c r="D78" s="396">
        <f>IF(($P$10-SUM($D$9:D77))&gt;0,$AA$10,0)</f>
        <v>0</v>
      </c>
      <c r="E78" s="397">
        <f>ROUND(((P$9-SUM(C$9:C77))*G$2/100)/12,0)+ROUND(((P$10-SUM(D$9:D77))*(G$2-P$15)/100)/12,0)</f>
        <v>0</v>
      </c>
      <c r="F78" s="398">
        <f t="shared" si="7"/>
        <v>0</v>
      </c>
      <c r="G78" s="404" t="s">
        <v>287</v>
      </c>
      <c r="H78" s="405">
        <f>SUM(F69:F80)</f>
        <v>0</v>
      </c>
      <c r="I78" s="399"/>
      <c r="J78" s="399"/>
      <c r="K78" s="399"/>
      <c r="L78" s="399"/>
      <c r="M78" s="400">
        <f t="shared" si="8"/>
        <v>0</v>
      </c>
      <c r="N78" s="279"/>
      <c r="X78" s="270"/>
      <c r="Y78" s="270"/>
      <c r="Z78" s="270"/>
      <c r="AA78" s="271"/>
    </row>
    <row r="79" spans="1:27" s="272" customFormat="1" ht="18.75" customHeight="1">
      <c r="A79" s="393">
        <f t="shared" si="9"/>
        <v>0</v>
      </c>
      <c r="B79" s="394">
        <f t="shared" si="6"/>
        <v>0</v>
      </c>
      <c r="C79" s="395">
        <f>IF(($P$9-SUM($C$9:C78))&gt;0,$AA$9,0)</f>
        <v>0</v>
      </c>
      <c r="D79" s="396">
        <f>IF(($P$10-SUM($D$9:D78))&gt;0,$AA$10,0)</f>
        <v>0</v>
      </c>
      <c r="E79" s="397">
        <f>ROUND(((P$9-SUM(C$9:C78))*G$2/100)/12,0)+ROUND(((P$10-SUM(D$9:D78))*(G$2-P$15)/100)/12,0)</f>
        <v>0</v>
      </c>
      <c r="F79" s="398">
        <f t="shared" si="7"/>
        <v>0</v>
      </c>
      <c r="G79" s="406" t="s">
        <v>308</v>
      </c>
      <c r="H79" s="407">
        <f>SUM(B69:B80)</f>
        <v>0</v>
      </c>
      <c r="I79" s="399"/>
      <c r="J79" s="399"/>
      <c r="K79" s="399"/>
      <c r="L79" s="399"/>
      <c r="M79" s="400">
        <f t="shared" si="8"/>
        <v>0</v>
      </c>
      <c r="N79" s="279"/>
      <c r="X79" s="270"/>
      <c r="Y79" s="270"/>
      <c r="Z79" s="270"/>
      <c r="AA79" s="271"/>
    </row>
    <row r="80" spans="1:27" s="272" customFormat="1" ht="18.75" customHeight="1">
      <c r="A80" s="409">
        <f t="shared" si="9"/>
        <v>0</v>
      </c>
      <c r="B80" s="410">
        <f t="shared" si="6"/>
        <v>0</v>
      </c>
      <c r="C80" s="411">
        <f>IF(($P$9-SUM($C$9:C79))&gt;0,$AA$9,0)</f>
        <v>0</v>
      </c>
      <c r="D80" s="412">
        <f>IF(($P$10-SUM($D$9:D79))&gt;0,$AA$10,0)</f>
        <v>0</v>
      </c>
      <c r="E80" s="413">
        <f>ROUND(((P$9-SUM(C$9:C79))*G$2/100)/12,0)+ROUND(((P$10-SUM(D$9:D79))*(G$2-P$15)/100)/12,0)</f>
        <v>0</v>
      </c>
      <c r="F80" s="414">
        <f t="shared" si="7"/>
        <v>0</v>
      </c>
      <c r="G80" s="415" t="s">
        <v>310</v>
      </c>
      <c r="H80" s="416">
        <f>SUM(E69:E80)</f>
        <v>0</v>
      </c>
      <c r="I80" s="417"/>
      <c r="J80" s="417"/>
      <c r="K80" s="417"/>
      <c r="L80" s="417"/>
      <c r="M80" s="418">
        <f t="shared" si="8"/>
        <v>0</v>
      </c>
      <c r="N80" s="279"/>
      <c r="X80" s="270"/>
      <c r="Y80" s="270"/>
      <c r="Z80" s="270"/>
      <c r="AA80" s="271"/>
    </row>
    <row r="81" spans="1:27" s="272" customFormat="1" ht="18.75" customHeight="1">
      <c r="A81" s="697">
        <f t="shared" si="9"/>
        <v>0</v>
      </c>
      <c r="B81" s="698">
        <f t="shared" si="6"/>
        <v>0</v>
      </c>
      <c r="C81" s="699">
        <f>IF(($P$9-SUM($C$9:C80))&gt;0,$AA$9,0)</f>
        <v>0</v>
      </c>
      <c r="D81" s="700">
        <f>IF(($P$10-SUM($D$9:D80))&gt;0,$AA$10,0)</f>
        <v>0</v>
      </c>
      <c r="E81" s="419">
        <f>ROUND(((P$9-SUM(C$9:C80))*G$2/100)/12,0)+ROUND(((P$10-SUM(D$9:D80))*(G$2-P$15)/100)/12,0)</f>
        <v>0</v>
      </c>
      <c r="F81" s="702">
        <f t="shared" si="7"/>
        <v>0</v>
      </c>
      <c r="G81" s="1937" t="s">
        <v>323</v>
      </c>
      <c r="H81" s="1938"/>
      <c r="I81" s="703"/>
      <c r="J81" s="703"/>
      <c r="K81" s="703"/>
      <c r="L81" s="703"/>
      <c r="M81" s="705">
        <f t="shared" si="8"/>
        <v>0</v>
      </c>
      <c r="N81" s="279"/>
      <c r="X81" s="270"/>
      <c r="Y81" s="270"/>
      <c r="Z81" s="270"/>
      <c r="AA81" s="271"/>
    </row>
    <row r="82" spans="1:27" s="272" customFormat="1" ht="18.75" customHeight="1">
      <c r="A82" s="393">
        <f t="shared" si="9"/>
        <v>0</v>
      </c>
      <c r="B82" s="394">
        <f t="shared" si="6"/>
        <v>0</v>
      </c>
      <c r="C82" s="395">
        <f>IF(($P$9-SUM($C$9:C81))&gt;0,$AA$9,0)</f>
        <v>0</v>
      </c>
      <c r="D82" s="396">
        <f>IF(($P$10-SUM($D$9:D81))&gt;0,$AA$10,0)</f>
        <v>0</v>
      </c>
      <c r="E82" s="397">
        <f>ROUND(((P$9-SUM(C$9:C81))*G$2/100)/12,0)+ROUND(((P$10-SUM(D$9:D81))*(G$2-P$15)/100)/12,0)</f>
        <v>0</v>
      </c>
      <c r="F82" s="398">
        <f t="shared" si="7"/>
        <v>0</v>
      </c>
      <c r="G82" s="1939"/>
      <c r="H82" s="1940"/>
      <c r="I82" s="399"/>
      <c r="J82" s="399"/>
      <c r="K82" s="399"/>
      <c r="L82" s="399"/>
      <c r="M82" s="400">
        <f t="shared" si="8"/>
        <v>0</v>
      </c>
      <c r="N82" s="279"/>
      <c r="X82" s="270"/>
      <c r="Y82" s="270"/>
      <c r="Z82" s="270"/>
      <c r="AA82" s="271"/>
    </row>
    <row r="83" spans="1:27" s="272" customFormat="1" ht="18.75" customHeight="1">
      <c r="A83" s="393">
        <f t="shared" si="9"/>
        <v>0</v>
      </c>
      <c r="B83" s="394">
        <f t="shared" si="6"/>
        <v>0</v>
      </c>
      <c r="C83" s="395">
        <f>IF(($P$9-SUM($C$9:C82))&gt;0,$AA$9,0)</f>
        <v>0</v>
      </c>
      <c r="D83" s="396">
        <f>IF(($P$10-SUM($D$9:D82))&gt;0,$AA$10,0)</f>
        <v>0</v>
      </c>
      <c r="E83" s="397">
        <f>ROUND(((P$9-SUM(C$9:C82))*G$2/100)/12,0)+ROUND(((P$10-SUM(D$9:D82))*(G$2-P$15)/100)/12,0)</f>
        <v>0</v>
      </c>
      <c r="F83" s="398">
        <f t="shared" si="7"/>
        <v>0</v>
      </c>
      <c r="G83" s="1939"/>
      <c r="H83" s="1940"/>
      <c r="I83" s="399"/>
      <c r="J83" s="399"/>
      <c r="K83" s="399"/>
      <c r="L83" s="399"/>
      <c r="M83" s="400">
        <f t="shared" si="8"/>
        <v>0</v>
      </c>
      <c r="N83" s="279"/>
      <c r="X83" s="270"/>
      <c r="Y83" s="270"/>
      <c r="Z83" s="270"/>
      <c r="AA83" s="271"/>
    </row>
    <row r="84" spans="1:27" s="272" customFormat="1" ht="18.75" customHeight="1">
      <c r="A84" s="393">
        <f t="shared" si="9"/>
        <v>0</v>
      </c>
      <c r="B84" s="394">
        <f t="shared" si="6"/>
        <v>0</v>
      </c>
      <c r="C84" s="395">
        <f>IF(($P$9-SUM($C$9:C83))&gt;0,$AA$9,0)</f>
        <v>0</v>
      </c>
      <c r="D84" s="396">
        <f>IF(($P$10-SUM($D$9:D83))&gt;0,$AA$10,0)</f>
        <v>0</v>
      </c>
      <c r="E84" s="397">
        <f>ROUND(((P$9-SUM(C$9:C83))*G$2/100)/12,0)+ROUND(((P$10-SUM(D$9:D83))*(G$2-P$15)/100)/12,0)</f>
        <v>0</v>
      </c>
      <c r="F84" s="398">
        <f t="shared" si="7"/>
        <v>0</v>
      </c>
      <c r="G84" s="1939"/>
      <c r="H84" s="1940"/>
      <c r="I84" s="399"/>
      <c r="J84" s="399"/>
      <c r="K84" s="399"/>
      <c r="L84" s="399"/>
      <c r="M84" s="400">
        <f t="shared" si="8"/>
        <v>0</v>
      </c>
      <c r="N84" s="279"/>
      <c r="X84" s="270"/>
      <c r="Y84" s="270"/>
      <c r="Z84" s="270"/>
      <c r="AA84" s="271"/>
    </row>
    <row r="85" spans="1:27" s="272" customFormat="1" ht="18.75" customHeight="1">
      <c r="A85" s="393">
        <f t="shared" si="9"/>
        <v>0</v>
      </c>
      <c r="B85" s="394">
        <f t="shared" si="6"/>
        <v>0</v>
      </c>
      <c r="C85" s="395">
        <f>IF(($P$9-SUM($C$9:C84))&gt;0,$AA$9,0)</f>
        <v>0</v>
      </c>
      <c r="D85" s="396">
        <f>IF(($P$10-SUM($D$9:D84))&gt;0,$AA$10,0)</f>
        <v>0</v>
      </c>
      <c r="E85" s="397">
        <f>ROUND(((P$9-SUM(C$9:C84))*G$2/100)/12,0)+ROUND(((P$10-SUM(D$9:D84))*(G$2-P$15)/100)/12,0)</f>
        <v>0</v>
      </c>
      <c r="F85" s="398">
        <f t="shared" si="7"/>
        <v>0</v>
      </c>
      <c r="G85" s="1939"/>
      <c r="H85" s="1940"/>
      <c r="I85" s="399"/>
      <c r="J85" s="399"/>
      <c r="K85" s="399"/>
      <c r="L85" s="399"/>
      <c r="M85" s="400">
        <f t="shared" si="8"/>
        <v>0</v>
      </c>
      <c r="N85" s="279"/>
      <c r="X85" s="270"/>
      <c r="Y85" s="270"/>
      <c r="Z85" s="270"/>
      <c r="AA85" s="271"/>
    </row>
    <row r="86" spans="1:27" s="272" customFormat="1" ht="18.75" customHeight="1">
      <c r="A86" s="393">
        <f t="shared" si="9"/>
        <v>0</v>
      </c>
      <c r="B86" s="394">
        <f t="shared" si="6"/>
        <v>0</v>
      </c>
      <c r="C86" s="395">
        <f>IF(($P$9-SUM($C$9:C85))&gt;0,$AA$9,0)</f>
        <v>0</v>
      </c>
      <c r="D86" s="396">
        <f>IF(($P$10-SUM($D$9:D85))&gt;0,$AA$10,0)</f>
        <v>0</v>
      </c>
      <c r="E86" s="397">
        <f>ROUND(((P$9-SUM(C$9:C85))*G$2/100)/12,0)+ROUND(((P$10-SUM(D$9:D85))*(G$2-P$15)/100)/12,0)</f>
        <v>0</v>
      </c>
      <c r="F86" s="398">
        <f t="shared" si="7"/>
        <v>0</v>
      </c>
      <c r="G86" s="1939"/>
      <c r="H86" s="1940"/>
      <c r="I86" s="399"/>
      <c r="J86" s="399"/>
      <c r="K86" s="399"/>
      <c r="L86" s="399"/>
      <c r="M86" s="400">
        <f t="shared" si="8"/>
        <v>0</v>
      </c>
      <c r="N86" s="279"/>
      <c r="X86" s="270"/>
      <c r="Y86" s="270"/>
      <c r="Z86" s="270"/>
      <c r="AA86" s="271"/>
    </row>
    <row r="87" spans="1:27" s="272" customFormat="1" ht="18.75" customHeight="1">
      <c r="A87" s="393">
        <f t="shared" si="9"/>
        <v>0</v>
      </c>
      <c r="B87" s="394">
        <f t="shared" si="6"/>
        <v>0</v>
      </c>
      <c r="C87" s="395">
        <f>IF(($P$9-SUM($C$9:C86))&gt;0,$AA$9,0)</f>
        <v>0</v>
      </c>
      <c r="D87" s="396">
        <f>IF(($P$10-SUM($D$9:D86))&gt;0,$AA$10,0)</f>
        <v>0</v>
      </c>
      <c r="E87" s="397">
        <f>ROUND(((P$9-SUM(C$9:C86))*G$2/100)/12,0)+ROUND(((P$10-SUM(D$9:D86))*(G$2-P$15)/100)/12,0)</f>
        <v>0</v>
      </c>
      <c r="F87" s="398">
        <f t="shared" si="7"/>
        <v>0</v>
      </c>
      <c r="G87" s="1939"/>
      <c r="H87" s="1940"/>
      <c r="I87" s="399"/>
      <c r="J87" s="399"/>
      <c r="K87" s="399"/>
      <c r="L87" s="399"/>
      <c r="M87" s="400">
        <f t="shared" si="8"/>
        <v>0</v>
      </c>
      <c r="N87" s="279"/>
      <c r="X87" s="270"/>
      <c r="Y87" s="270"/>
      <c r="Z87" s="270"/>
      <c r="AA87" s="271"/>
    </row>
    <row r="88" spans="1:27" s="272" customFormat="1" ht="18.75" customHeight="1">
      <c r="A88" s="393">
        <f t="shared" si="9"/>
        <v>0</v>
      </c>
      <c r="B88" s="394">
        <f t="shared" si="6"/>
        <v>0</v>
      </c>
      <c r="C88" s="395">
        <f>IF(($P$9-SUM($C$9:C87))&gt;0,$AA$9,0)</f>
        <v>0</v>
      </c>
      <c r="D88" s="396">
        <f>IF(($P$10-SUM($D$9:D87))&gt;0,$AA$10,0)</f>
        <v>0</v>
      </c>
      <c r="E88" s="397">
        <f>ROUND(((P$9-SUM(C$9:C87))*G$2/100)/12,0)+ROUND(((P$10-SUM(D$9:D87))*(G$2-P$15)/100)/12,0)</f>
        <v>0</v>
      </c>
      <c r="F88" s="398">
        <f t="shared" si="7"/>
        <v>0</v>
      </c>
      <c r="G88" s="1939"/>
      <c r="H88" s="1940"/>
      <c r="I88" s="399"/>
      <c r="J88" s="399"/>
      <c r="K88" s="399"/>
      <c r="L88" s="399"/>
      <c r="M88" s="400">
        <f t="shared" si="8"/>
        <v>0</v>
      </c>
      <c r="N88" s="279"/>
      <c r="X88" s="270"/>
      <c r="Y88" s="270"/>
      <c r="Z88" s="270"/>
      <c r="AA88" s="271"/>
    </row>
    <row r="89" spans="1:27" s="272" customFormat="1" ht="18.75" customHeight="1">
      <c r="A89" s="393">
        <f t="shared" si="9"/>
        <v>0</v>
      </c>
      <c r="B89" s="394">
        <f t="shared" si="6"/>
        <v>0</v>
      </c>
      <c r="C89" s="395">
        <f>IF(($P$9-SUM($C$9:C88))&gt;0,$AA$9,0)</f>
        <v>0</v>
      </c>
      <c r="D89" s="396">
        <f>IF(($P$10-SUM($D$9:D88))&gt;0,$AA$10,0)</f>
        <v>0</v>
      </c>
      <c r="E89" s="397">
        <f>ROUND(((P$9-SUM(C$9:C88))*G$2/100)/12,0)+ROUND(((P$10-SUM(D$9:D88))*(G$2-P$15)/100)/12,0)</f>
        <v>0</v>
      </c>
      <c r="F89" s="398">
        <f t="shared" si="7"/>
        <v>0</v>
      </c>
      <c r="G89" s="1939"/>
      <c r="H89" s="1940"/>
      <c r="I89" s="399"/>
      <c r="J89" s="399"/>
      <c r="K89" s="399"/>
      <c r="L89" s="399"/>
      <c r="M89" s="400">
        <f t="shared" si="8"/>
        <v>0</v>
      </c>
      <c r="N89" s="279"/>
      <c r="X89" s="270"/>
      <c r="Y89" s="270"/>
      <c r="Z89" s="270"/>
      <c r="AA89" s="271"/>
    </row>
    <row r="90" spans="1:27" s="272" customFormat="1" ht="18.75" customHeight="1">
      <c r="A90" s="393">
        <f t="shared" si="9"/>
        <v>0</v>
      </c>
      <c r="B90" s="394">
        <f t="shared" si="6"/>
        <v>0</v>
      </c>
      <c r="C90" s="395">
        <f>IF(($P$9-SUM($C$9:C89))&gt;0,$AA$9,0)</f>
        <v>0</v>
      </c>
      <c r="D90" s="396">
        <f>IF(($P$10-SUM($D$9:D89))&gt;0,$AA$10,0)</f>
        <v>0</v>
      </c>
      <c r="E90" s="397">
        <f>ROUND(((P$9-SUM(C$9:C89))*G$2/100)/12,0)+ROUND(((P$10-SUM(D$9:D89))*(G$2-P$15)/100)/12,0)</f>
        <v>0</v>
      </c>
      <c r="F90" s="398">
        <f t="shared" si="7"/>
        <v>0</v>
      </c>
      <c r="G90" s="404" t="s">
        <v>287</v>
      </c>
      <c r="H90" s="405">
        <f>SUM(F81:F92)</f>
        <v>0</v>
      </c>
      <c r="I90" s="399"/>
      <c r="J90" s="399"/>
      <c r="K90" s="399"/>
      <c r="L90" s="399"/>
      <c r="M90" s="400">
        <f t="shared" si="8"/>
        <v>0</v>
      </c>
      <c r="N90" s="279"/>
      <c r="X90" s="270"/>
      <c r="Y90" s="270"/>
      <c r="Z90" s="270"/>
      <c r="AA90" s="271"/>
    </row>
    <row r="91" spans="1:27" s="272" customFormat="1" ht="18.75" customHeight="1">
      <c r="A91" s="393">
        <f t="shared" si="9"/>
        <v>0</v>
      </c>
      <c r="B91" s="394">
        <f t="shared" si="6"/>
        <v>0</v>
      </c>
      <c r="C91" s="395">
        <f>IF(($P$9-SUM($C$9:C90))&gt;0,$AA$9,0)</f>
        <v>0</v>
      </c>
      <c r="D91" s="396">
        <f>IF(($P$10-SUM($D$9:D90))&gt;0,$AA$10,0)</f>
        <v>0</v>
      </c>
      <c r="E91" s="397">
        <f>ROUND(((P$9-SUM(C$9:C90))*G$2/100)/12,0)+ROUND(((P$10-SUM(D$9:D90))*(G$2-P$15)/100)/12,0)</f>
        <v>0</v>
      </c>
      <c r="F91" s="398">
        <f t="shared" si="7"/>
        <v>0</v>
      </c>
      <c r="G91" s="406" t="s">
        <v>308</v>
      </c>
      <c r="H91" s="407">
        <f>SUM(B81:B92)</f>
        <v>0</v>
      </c>
      <c r="I91" s="399"/>
      <c r="J91" s="399"/>
      <c r="K91" s="399"/>
      <c r="L91" s="399"/>
      <c r="M91" s="400">
        <f t="shared" si="8"/>
        <v>0</v>
      </c>
      <c r="N91" s="279"/>
      <c r="X91" s="270"/>
      <c r="Y91" s="270"/>
      <c r="Z91" s="270"/>
      <c r="AA91" s="271"/>
    </row>
    <row r="92" spans="1:27" s="272" customFormat="1" ht="18.75" customHeight="1">
      <c r="A92" s="409">
        <f t="shared" si="9"/>
        <v>0</v>
      </c>
      <c r="B92" s="410">
        <f t="shared" si="6"/>
        <v>0</v>
      </c>
      <c r="C92" s="411">
        <f>IF(($P$9-SUM($C$9:C91))&gt;0,$AA$9,0)</f>
        <v>0</v>
      </c>
      <c r="D92" s="412">
        <f>IF(($P$10-SUM($D$9:D91))&gt;0,$AA$10,0)</f>
        <v>0</v>
      </c>
      <c r="E92" s="413">
        <f>ROUND(((P$9-SUM(C$9:C91))*G$2/100)/12,0)+ROUND(((P$10-SUM(D$9:D91))*(G$2-P$15)/100)/12,0)</f>
        <v>0</v>
      </c>
      <c r="F92" s="414">
        <f t="shared" si="7"/>
        <v>0</v>
      </c>
      <c r="G92" s="415" t="s">
        <v>310</v>
      </c>
      <c r="H92" s="416">
        <f>SUM(E81:E92)</f>
        <v>0</v>
      </c>
      <c r="I92" s="417"/>
      <c r="J92" s="417"/>
      <c r="K92" s="417"/>
      <c r="L92" s="417"/>
      <c r="M92" s="418">
        <f t="shared" si="8"/>
        <v>0</v>
      </c>
      <c r="N92" s="279"/>
      <c r="X92" s="270"/>
      <c r="Y92" s="270"/>
      <c r="Z92" s="270"/>
      <c r="AA92" s="271"/>
    </row>
    <row r="93" spans="1:27" s="272" customFormat="1" ht="18.75" customHeight="1">
      <c r="A93" s="697">
        <f t="shared" si="9"/>
        <v>0</v>
      </c>
      <c r="B93" s="698">
        <f t="shared" si="6"/>
        <v>0</v>
      </c>
      <c r="C93" s="699">
        <f>IF(($P$9-SUM($C$9:C92))&gt;0,$AA$9,0)</f>
        <v>0</v>
      </c>
      <c r="D93" s="700">
        <f>IF(($P$10-SUM($D$9:D92))&gt;0,$AA$10,0)</f>
        <v>0</v>
      </c>
      <c r="E93" s="419">
        <f>ROUND(((P$9-SUM(C$9:C92))*G$2/100)/12,0)+ROUND(((P$10-SUM(D$9:D92))*(G$2-P$15)/100)/12,0)</f>
        <v>0</v>
      </c>
      <c r="F93" s="702">
        <f t="shared" si="7"/>
        <v>0</v>
      </c>
      <c r="G93" s="1937" t="s">
        <v>324</v>
      </c>
      <c r="H93" s="1938"/>
      <c r="I93" s="703"/>
      <c r="J93" s="703"/>
      <c r="K93" s="703"/>
      <c r="L93" s="703"/>
      <c r="M93" s="705">
        <f t="shared" si="8"/>
        <v>0</v>
      </c>
      <c r="N93" s="279"/>
      <c r="X93" s="270"/>
      <c r="Y93" s="270"/>
      <c r="Z93" s="270"/>
      <c r="AA93" s="271"/>
    </row>
    <row r="94" spans="1:27" s="272" customFormat="1" ht="18.75" customHeight="1">
      <c r="A94" s="393">
        <f t="shared" si="9"/>
        <v>0</v>
      </c>
      <c r="B94" s="394">
        <f t="shared" si="6"/>
        <v>0</v>
      </c>
      <c r="C94" s="395">
        <f>IF(($P$9-SUM($C$9:C93))&gt;0,$AA$9,0)</f>
        <v>0</v>
      </c>
      <c r="D94" s="396">
        <f>IF(($P$10-SUM($D$9:D93))&gt;0,$AA$10,0)</f>
        <v>0</v>
      </c>
      <c r="E94" s="397">
        <f>ROUND(((P$9-SUM(C$9:C93))*G$2/100)/12,0)+ROUND(((P$10-SUM(D$9:D93))*(G$2-P$15)/100)/12,0)</f>
        <v>0</v>
      </c>
      <c r="F94" s="398">
        <f t="shared" si="7"/>
        <v>0</v>
      </c>
      <c r="G94" s="1939"/>
      <c r="H94" s="1940"/>
      <c r="I94" s="399"/>
      <c r="J94" s="399"/>
      <c r="K94" s="399"/>
      <c r="L94" s="399"/>
      <c r="M94" s="400">
        <f t="shared" si="8"/>
        <v>0</v>
      </c>
      <c r="N94" s="279"/>
      <c r="X94" s="270"/>
      <c r="Y94" s="270"/>
      <c r="Z94" s="270"/>
      <c r="AA94" s="271"/>
    </row>
    <row r="95" spans="1:27" s="272" customFormat="1" ht="18.75" customHeight="1">
      <c r="A95" s="393">
        <f t="shared" si="9"/>
        <v>0</v>
      </c>
      <c r="B95" s="394">
        <f t="shared" si="6"/>
        <v>0</v>
      </c>
      <c r="C95" s="395">
        <f>IF(($P$9-SUM($C$9:C94))&gt;0,$AA$9,0)</f>
        <v>0</v>
      </c>
      <c r="D95" s="396">
        <f>IF(($P$10-SUM($D$9:D94))&gt;0,$AA$10,0)</f>
        <v>0</v>
      </c>
      <c r="E95" s="397">
        <f>ROUND(((P$9-SUM(C$9:C94))*G$2/100)/12,0)+ROUND(((P$10-SUM(D$9:D94))*(G$2-P$15)/100)/12,0)</f>
        <v>0</v>
      </c>
      <c r="F95" s="398">
        <f t="shared" si="7"/>
        <v>0</v>
      </c>
      <c r="G95" s="1939"/>
      <c r="H95" s="1940"/>
      <c r="I95" s="399"/>
      <c r="J95" s="399"/>
      <c r="K95" s="399"/>
      <c r="L95" s="399"/>
      <c r="M95" s="400">
        <f t="shared" si="8"/>
        <v>0</v>
      </c>
      <c r="N95" s="279"/>
      <c r="X95" s="270"/>
      <c r="Y95" s="270"/>
      <c r="Z95" s="270"/>
      <c r="AA95" s="271"/>
    </row>
    <row r="96" spans="1:27" s="272" customFormat="1" ht="18.75" customHeight="1">
      <c r="A96" s="393">
        <f t="shared" si="9"/>
        <v>0</v>
      </c>
      <c r="B96" s="394">
        <f t="shared" si="6"/>
        <v>0</v>
      </c>
      <c r="C96" s="395">
        <f>IF(($P$9-SUM($C$9:C95))&gt;0,$AA$9,0)</f>
        <v>0</v>
      </c>
      <c r="D96" s="396">
        <f>IF(($P$10-SUM($D$9:D95))&gt;0,$AA$10,0)</f>
        <v>0</v>
      </c>
      <c r="E96" s="397">
        <f>ROUND(((P$9-SUM(C$9:C95))*G$2/100)/12,0)+ROUND(((P$10-SUM(D$9:D95))*(G$2-P$15)/100)/12,0)</f>
        <v>0</v>
      </c>
      <c r="F96" s="398">
        <f t="shared" si="7"/>
        <v>0</v>
      </c>
      <c r="G96" s="1939"/>
      <c r="H96" s="1940"/>
      <c r="I96" s="399"/>
      <c r="J96" s="399"/>
      <c r="K96" s="399"/>
      <c r="L96" s="399"/>
      <c r="M96" s="400">
        <f t="shared" si="8"/>
        <v>0</v>
      </c>
      <c r="N96" s="279"/>
      <c r="X96" s="270"/>
      <c r="Y96" s="270"/>
      <c r="Z96" s="270"/>
      <c r="AA96" s="271"/>
    </row>
    <row r="97" spans="1:27" s="272" customFormat="1" ht="18.75" customHeight="1">
      <c r="A97" s="393">
        <f t="shared" si="9"/>
        <v>0</v>
      </c>
      <c r="B97" s="394">
        <f t="shared" si="6"/>
        <v>0</v>
      </c>
      <c r="C97" s="395">
        <f>IF(($P$9-SUM($C$9:C96))&gt;0,$AA$9,0)</f>
        <v>0</v>
      </c>
      <c r="D97" s="396">
        <f>IF(($P$10-SUM($D$9:D96))&gt;0,$AA$10,0)</f>
        <v>0</v>
      </c>
      <c r="E97" s="397">
        <f>ROUND(((P$9-SUM(C$9:C96))*G$2/100)/12,0)+ROUND(((P$10-SUM(D$9:D96))*(G$2-P$15)/100)/12,0)</f>
        <v>0</v>
      </c>
      <c r="F97" s="398">
        <f t="shared" si="7"/>
        <v>0</v>
      </c>
      <c r="G97" s="1939"/>
      <c r="H97" s="1940"/>
      <c r="I97" s="399"/>
      <c r="J97" s="399"/>
      <c r="K97" s="399"/>
      <c r="L97" s="399"/>
      <c r="M97" s="400">
        <f t="shared" si="8"/>
        <v>0</v>
      </c>
      <c r="N97" s="279"/>
      <c r="X97" s="270"/>
      <c r="Y97" s="270"/>
      <c r="Z97" s="270"/>
      <c r="AA97" s="271"/>
    </row>
    <row r="98" spans="1:27" s="272" customFormat="1" ht="18.75" customHeight="1">
      <c r="A98" s="393">
        <f t="shared" si="9"/>
        <v>0</v>
      </c>
      <c r="B98" s="394">
        <f t="shared" si="6"/>
        <v>0</v>
      </c>
      <c r="C98" s="395">
        <f>IF(($P$9-SUM($C$9:C97))&gt;0,$AA$9,0)</f>
        <v>0</v>
      </c>
      <c r="D98" s="396">
        <f>IF(($P$10-SUM($D$9:D97))&gt;0,$AA$10,0)</f>
        <v>0</v>
      </c>
      <c r="E98" s="397">
        <f>ROUND(((P$9-SUM(C$9:C97))*G$2/100)/12,0)+ROUND(((P$10-SUM(D$9:D97))*(G$2-P$15)/100)/12,0)</f>
        <v>0</v>
      </c>
      <c r="F98" s="398">
        <f t="shared" si="7"/>
        <v>0</v>
      </c>
      <c r="G98" s="1939"/>
      <c r="H98" s="1940"/>
      <c r="I98" s="399"/>
      <c r="J98" s="399"/>
      <c r="K98" s="399"/>
      <c r="L98" s="399"/>
      <c r="M98" s="400">
        <f t="shared" si="8"/>
        <v>0</v>
      </c>
      <c r="N98" s="279"/>
      <c r="X98" s="270"/>
      <c r="Y98" s="270"/>
      <c r="Z98" s="270"/>
      <c r="AA98" s="271"/>
    </row>
    <row r="99" spans="1:27" s="272" customFormat="1" ht="18.75" customHeight="1">
      <c r="A99" s="393">
        <f t="shared" si="9"/>
        <v>0</v>
      </c>
      <c r="B99" s="394">
        <f t="shared" si="6"/>
        <v>0</v>
      </c>
      <c r="C99" s="395">
        <f>IF(($P$9-SUM($C$9:C98))&gt;0,$AA$9,0)</f>
        <v>0</v>
      </c>
      <c r="D99" s="396">
        <f>IF(($P$10-SUM($D$9:D98))&gt;0,$AA$10,0)</f>
        <v>0</v>
      </c>
      <c r="E99" s="397">
        <f>ROUND(((P$9-SUM(C$9:C98))*G$2/100)/12,0)+ROUND(((P$10-SUM(D$9:D98))*(G$2-P$15)/100)/12,0)</f>
        <v>0</v>
      </c>
      <c r="F99" s="398">
        <f t="shared" si="7"/>
        <v>0</v>
      </c>
      <c r="G99" s="1939"/>
      <c r="H99" s="1940"/>
      <c r="I99" s="399"/>
      <c r="J99" s="399"/>
      <c r="K99" s="399"/>
      <c r="L99" s="399"/>
      <c r="M99" s="400">
        <f t="shared" si="8"/>
        <v>0</v>
      </c>
      <c r="N99" s="279"/>
      <c r="X99" s="270"/>
      <c r="Y99" s="270"/>
      <c r="Z99" s="270"/>
      <c r="AA99" s="271"/>
    </row>
    <row r="100" spans="1:27" s="272" customFormat="1" ht="18.75" customHeight="1">
      <c r="A100" s="393">
        <f t="shared" si="9"/>
        <v>0</v>
      </c>
      <c r="B100" s="394">
        <f t="shared" si="6"/>
        <v>0</v>
      </c>
      <c r="C100" s="395">
        <f>IF(($P$9-SUM($C$9:C99))&gt;0,$AA$9,0)</f>
        <v>0</v>
      </c>
      <c r="D100" s="396">
        <f>IF(($P$10-SUM($D$9:D99))&gt;0,$AA$10,0)</f>
        <v>0</v>
      </c>
      <c r="E100" s="397">
        <f>ROUND(((P$9-SUM(C$9:C99))*G$2/100)/12,0)+ROUND(((P$10-SUM(D$9:D99))*(G$2-P$15)/100)/12,0)</f>
        <v>0</v>
      </c>
      <c r="F100" s="398">
        <f t="shared" si="7"/>
        <v>0</v>
      </c>
      <c r="G100" s="1939"/>
      <c r="H100" s="1940"/>
      <c r="I100" s="399"/>
      <c r="J100" s="399"/>
      <c r="K100" s="399"/>
      <c r="L100" s="399"/>
      <c r="M100" s="400">
        <f t="shared" si="8"/>
        <v>0</v>
      </c>
      <c r="N100" s="279"/>
      <c r="X100" s="270"/>
      <c r="Y100" s="270"/>
      <c r="Z100" s="270"/>
      <c r="AA100" s="271"/>
    </row>
    <row r="101" spans="1:27" s="272" customFormat="1" ht="18.75" customHeight="1">
      <c r="A101" s="393">
        <f t="shared" si="9"/>
        <v>0</v>
      </c>
      <c r="B101" s="394">
        <f t="shared" si="6"/>
        <v>0</v>
      </c>
      <c r="C101" s="395">
        <f>IF(($P$9-SUM($C$9:C100))&gt;0,$AA$9,0)</f>
        <v>0</v>
      </c>
      <c r="D101" s="396">
        <f>IF(($P$10-SUM($D$9:D100))&gt;0,$AA$10,0)</f>
        <v>0</v>
      </c>
      <c r="E101" s="397">
        <f>ROUND(((P$9-SUM(C$9:C100))*G$2/100)/12,0)+ROUND(((P$10-SUM(D$9:D100))*(G$2-P$15)/100)/12,0)</f>
        <v>0</v>
      </c>
      <c r="F101" s="398">
        <f t="shared" si="7"/>
        <v>0</v>
      </c>
      <c r="G101" s="1939"/>
      <c r="H101" s="1940"/>
      <c r="I101" s="399"/>
      <c r="J101" s="399"/>
      <c r="K101" s="399"/>
      <c r="L101" s="399"/>
      <c r="M101" s="400">
        <f t="shared" si="8"/>
        <v>0</v>
      </c>
      <c r="N101" s="279"/>
      <c r="X101" s="270"/>
      <c r="Y101" s="270"/>
      <c r="Z101" s="270"/>
      <c r="AA101" s="271"/>
    </row>
    <row r="102" spans="1:27" s="272" customFormat="1" ht="18.75" customHeight="1">
      <c r="A102" s="393">
        <f t="shared" si="9"/>
        <v>0</v>
      </c>
      <c r="B102" s="394">
        <f t="shared" si="6"/>
        <v>0</v>
      </c>
      <c r="C102" s="395">
        <f>IF(($P$9-SUM($C$9:C101))&gt;0,$AA$9,0)</f>
        <v>0</v>
      </c>
      <c r="D102" s="396">
        <f>IF(($P$10-SUM($D$9:D101))&gt;0,$AA$10,0)</f>
        <v>0</v>
      </c>
      <c r="E102" s="397">
        <f>ROUND(((P$9-SUM(C$9:C101))*G$2/100)/12,0)+ROUND(((P$10-SUM(D$9:D101))*(G$2-P$15)/100)/12,0)</f>
        <v>0</v>
      </c>
      <c r="F102" s="398">
        <f t="shared" si="7"/>
        <v>0</v>
      </c>
      <c r="G102" s="404" t="s">
        <v>287</v>
      </c>
      <c r="H102" s="405">
        <f>SUM(F93:F104)</f>
        <v>0</v>
      </c>
      <c r="I102" s="399"/>
      <c r="J102" s="399"/>
      <c r="K102" s="399"/>
      <c r="L102" s="399"/>
      <c r="M102" s="400">
        <f t="shared" si="8"/>
        <v>0</v>
      </c>
      <c r="N102" s="279"/>
      <c r="X102" s="270"/>
      <c r="Y102" s="270"/>
      <c r="Z102" s="270"/>
      <c r="AA102" s="271"/>
    </row>
    <row r="103" spans="1:27" s="272" customFormat="1" ht="18.75" customHeight="1">
      <c r="A103" s="393">
        <f t="shared" si="9"/>
        <v>0</v>
      </c>
      <c r="B103" s="394">
        <f t="shared" si="6"/>
        <v>0</v>
      </c>
      <c r="C103" s="395">
        <f>IF(($P$9-SUM($C$9:C102))&gt;0,$AA$9,0)</f>
        <v>0</v>
      </c>
      <c r="D103" s="396">
        <f>IF(($P$10-SUM($D$9:D102))&gt;0,$AA$10,0)</f>
        <v>0</v>
      </c>
      <c r="E103" s="397">
        <f>ROUND(((P$9-SUM(C$9:C102))*G$2/100)/12,0)+ROUND(((P$10-SUM(D$9:D102))*(G$2-P$15)/100)/12,0)</f>
        <v>0</v>
      </c>
      <c r="F103" s="398">
        <f t="shared" si="7"/>
        <v>0</v>
      </c>
      <c r="G103" s="406" t="s">
        <v>308</v>
      </c>
      <c r="H103" s="407">
        <f>SUM(B93:B104)</f>
        <v>0</v>
      </c>
      <c r="I103" s="399"/>
      <c r="J103" s="399"/>
      <c r="K103" s="399"/>
      <c r="L103" s="399"/>
      <c r="M103" s="400">
        <f t="shared" si="8"/>
        <v>0</v>
      </c>
      <c r="N103" s="279"/>
      <c r="X103" s="270"/>
      <c r="Y103" s="270"/>
      <c r="Z103" s="270"/>
      <c r="AA103" s="271"/>
    </row>
    <row r="104" spans="1:27" s="272" customFormat="1" ht="18.75" customHeight="1">
      <c r="A104" s="409">
        <f t="shared" si="9"/>
        <v>0</v>
      </c>
      <c r="B104" s="410">
        <f t="shared" si="6"/>
        <v>0</v>
      </c>
      <c r="C104" s="411">
        <f>IF(($P$9-SUM($C$9:C103))&gt;0,$AA$9,0)</f>
        <v>0</v>
      </c>
      <c r="D104" s="412">
        <f>IF(($P$10-SUM($D$9:D103))&gt;0,$AA$10,0)</f>
        <v>0</v>
      </c>
      <c r="E104" s="413">
        <f>ROUND(((P$9-SUM(C$9:C103))*G$2/100)/12,0)+ROUND(((P$10-SUM(D$9:D103))*(G$2-P$15)/100)/12,0)</f>
        <v>0</v>
      </c>
      <c r="F104" s="414">
        <f t="shared" si="7"/>
        <v>0</v>
      </c>
      <c r="G104" s="415" t="s">
        <v>310</v>
      </c>
      <c r="H104" s="416">
        <f>SUM(E93:E104)</f>
        <v>0</v>
      </c>
      <c r="I104" s="417"/>
      <c r="J104" s="417"/>
      <c r="K104" s="417"/>
      <c r="L104" s="417"/>
      <c r="M104" s="418">
        <f t="shared" si="8"/>
        <v>0</v>
      </c>
      <c r="N104" s="279"/>
      <c r="X104" s="270"/>
      <c r="Y104" s="270"/>
      <c r="Z104" s="270"/>
      <c r="AA104" s="271"/>
    </row>
    <row r="105" spans="1:27" s="272" customFormat="1" ht="18.75" customHeight="1">
      <c r="A105" s="697">
        <f t="shared" si="9"/>
        <v>0</v>
      </c>
      <c r="B105" s="698">
        <f t="shared" si="6"/>
        <v>0</v>
      </c>
      <c r="C105" s="699">
        <f>IF(($P$9-SUM($C$9:C104))&gt;0,$AA$9,0)</f>
        <v>0</v>
      </c>
      <c r="D105" s="700">
        <f>IF(($P$10-SUM($D$9:D104))&gt;0,$AA$10,0)</f>
        <v>0</v>
      </c>
      <c r="E105" s="419">
        <f>ROUND(((P$9-SUM(C$9:C104))*G$2/100)/12,0)+ROUND(((P$10-SUM(D$9:D104))*(G$2-P$15)/100)/12,0)</f>
        <v>0</v>
      </c>
      <c r="F105" s="702">
        <f t="shared" si="7"/>
        <v>0</v>
      </c>
      <c r="G105" s="1937" t="s">
        <v>325</v>
      </c>
      <c r="H105" s="1938"/>
      <c r="I105" s="703"/>
      <c r="J105" s="703"/>
      <c r="K105" s="703"/>
      <c r="L105" s="703"/>
      <c r="M105" s="705">
        <f t="shared" si="8"/>
        <v>0</v>
      </c>
      <c r="N105" s="279"/>
      <c r="X105" s="270"/>
      <c r="Y105" s="270"/>
      <c r="Z105" s="270"/>
      <c r="AA105" s="271"/>
    </row>
    <row r="106" spans="1:27" s="272" customFormat="1" ht="18.75" customHeight="1">
      <c r="A106" s="393">
        <f t="shared" si="9"/>
        <v>0</v>
      </c>
      <c r="B106" s="394">
        <f t="shared" si="6"/>
        <v>0</v>
      </c>
      <c r="C106" s="395">
        <f>IF(($P$9-SUM($C$9:C105))&gt;0,$AA$9,0)</f>
        <v>0</v>
      </c>
      <c r="D106" s="396">
        <f>IF(($P$10-SUM($D$9:D105))&gt;0,$AA$10,0)</f>
        <v>0</v>
      </c>
      <c r="E106" s="397">
        <f>ROUND(((P$9-SUM(C$9:C105))*G$2/100)/12,0)+ROUND(((P$10-SUM(D$9:D105))*(G$2-P$15)/100)/12,0)</f>
        <v>0</v>
      </c>
      <c r="F106" s="398">
        <f t="shared" si="7"/>
        <v>0</v>
      </c>
      <c r="G106" s="1939"/>
      <c r="H106" s="1940"/>
      <c r="I106" s="399"/>
      <c r="J106" s="399"/>
      <c r="K106" s="399"/>
      <c r="L106" s="399"/>
      <c r="M106" s="400">
        <f t="shared" si="8"/>
        <v>0</v>
      </c>
      <c r="N106" s="279"/>
      <c r="X106" s="270"/>
      <c r="Y106" s="270"/>
      <c r="Z106" s="270"/>
      <c r="AA106" s="271"/>
    </row>
    <row r="107" spans="1:27" s="272" customFormat="1" ht="18.75" customHeight="1">
      <c r="A107" s="393">
        <f t="shared" si="9"/>
        <v>0</v>
      </c>
      <c r="B107" s="394">
        <f t="shared" si="6"/>
        <v>0</v>
      </c>
      <c r="C107" s="395">
        <f>IF(($P$9-SUM($C$9:C106))&gt;0,$AA$9,0)</f>
        <v>0</v>
      </c>
      <c r="D107" s="396">
        <f>IF(($P$10-SUM($D$9:D106))&gt;0,$AA$10,0)</f>
        <v>0</v>
      </c>
      <c r="E107" s="397">
        <f>ROUND(((P$9-SUM(C$9:C106))*G$2/100)/12,0)+ROUND(((P$10-SUM(D$9:D106))*(G$2-P$15)/100)/12,0)</f>
        <v>0</v>
      </c>
      <c r="F107" s="398">
        <f t="shared" si="7"/>
        <v>0</v>
      </c>
      <c r="G107" s="1939"/>
      <c r="H107" s="1940"/>
      <c r="I107" s="399"/>
      <c r="J107" s="399"/>
      <c r="K107" s="399"/>
      <c r="L107" s="399"/>
      <c r="M107" s="400">
        <f t="shared" si="8"/>
        <v>0</v>
      </c>
      <c r="N107" s="279"/>
      <c r="X107" s="270"/>
      <c r="Y107" s="270"/>
      <c r="Z107" s="270"/>
      <c r="AA107" s="271"/>
    </row>
    <row r="108" spans="1:27" s="272" customFormat="1" ht="18.75" customHeight="1">
      <c r="A108" s="393">
        <f t="shared" si="9"/>
        <v>0</v>
      </c>
      <c r="B108" s="394">
        <f t="shared" si="6"/>
        <v>0</v>
      </c>
      <c r="C108" s="395">
        <f>IF(($P$9-SUM($C$9:C107))&gt;0,$AA$9,0)</f>
        <v>0</v>
      </c>
      <c r="D108" s="396">
        <f>IF(($P$10-SUM($D$9:D107))&gt;0,$AA$10,0)</f>
        <v>0</v>
      </c>
      <c r="E108" s="397">
        <f>ROUND(((P$9-SUM(C$9:C107))*G$2/100)/12,0)+ROUND(((P$10-SUM(D$9:D107))*(G$2-P$15)/100)/12,0)</f>
        <v>0</v>
      </c>
      <c r="F108" s="398">
        <f t="shared" si="7"/>
        <v>0</v>
      </c>
      <c r="G108" s="1939"/>
      <c r="H108" s="1940"/>
      <c r="I108" s="399"/>
      <c r="J108" s="399"/>
      <c r="K108" s="399"/>
      <c r="L108" s="399"/>
      <c r="M108" s="400">
        <f t="shared" si="8"/>
        <v>0</v>
      </c>
      <c r="N108" s="279"/>
      <c r="X108" s="270"/>
      <c r="Y108" s="270"/>
      <c r="Z108" s="270"/>
      <c r="AA108" s="271"/>
    </row>
    <row r="109" spans="1:27" s="272" customFormat="1" ht="18.75" customHeight="1">
      <c r="A109" s="393">
        <f t="shared" si="9"/>
        <v>0</v>
      </c>
      <c r="B109" s="394">
        <f t="shared" si="6"/>
        <v>0</v>
      </c>
      <c r="C109" s="395">
        <f>IF(($P$9-SUM($C$9:C108))&gt;0,$AA$9,0)</f>
        <v>0</v>
      </c>
      <c r="D109" s="396">
        <f>IF(($P$10-SUM($D$9:D108))&gt;0,$AA$10,0)</f>
        <v>0</v>
      </c>
      <c r="E109" s="397">
        <f>ROUND(((P$9-SUM(C$9:C108))*G$2/100)/12,0)+ROUND(((P$10-SUM(D$9:D108))*(G$2-P$15)/100)/12,0)</f>
        <v>0</v>
      </c>
      <c r="F109" s="398">
        <f t="shared" si="7"/>
        <v>0</v>
      </c>
      <c r="G109" s="1939"/>
      <c r="H109" s="1940"/>
      <c r="I109" s="399"/>
      <c r="J109" s="399"/>
      <c r="K109" s="399"/>
      <c r="L109" s="399"/>
      <c r="M109" s="400">
        <f t="shared" si="8"/>
        <v>0</v>
      </c>
      <c r="N109" s="279"/>
      <c r="X109" s="270"/>
      <c r="Y109" s="270"/>
      <c r="Z109" s="270"/>
      <c r="AA109" s="271"/>
    </row>
    <row r="110" spans="1:27" s="272" customFormat="1" ht="18.75" customHeight="1">
      <c r="A110" s="393">
        <f t="shared" si="9"/>
        <v>0</v>
      </c>
      <c r="B110" s="394">
        <f t="shared" si="6"/>
        <v>0</v>
      </c>
      <c r="C110" s="395">
        <f>IF(($P$9-SUM($C$9:C109))&gt;0,$AA$9,0)</f>
        <v>0</v>
      </c>
      <c r="D110" s="396">
        <f>IF(($P$10-SUM($D$9:D109))&gt;0,$AA$10,0)</f>
        <v>0</v>
      </c>
      <c r="E110" s="397">
        <f>ROUND(((P$9-SUM(C$9:C109))*G$2/100)/12,0)+ROUND(((P$10-SUM(D$9:D109))*(G$2-P$15)/100)/12,0)</f>
        <v>0</v>
      </c>
      <c r="F110" s="398">
        <f t="shared" si="7"/>
        <v>0</v>
      </c>
      <c r="G110" s="1939"/>
      <c r="H110" s="1940"/>
      <c r="I110" s="399"/>
      <c r="J110" s="399"/>
      <c r="K110" s="399"/>
      <c r="L110" s="399"/>
      <c r="M110" s="400">
        <f t="shared" si="8"/>
        <v>0</v>
      </c>
      <c r="N110" s="279"/>
      <c r="X110" s="270"/>
      <c r="Y110" s="270"/>
      <c r="Z110" s="270"/>
      <c r="AA110" s="271"/>
    </row>
    <row r="111" spans="1:27" s="272" customFormat="1" ht="18.75" customHeight="1">
      <c r="A111" s="393">
        <f t="shared" si="9"/>
        <v>0</v>
      </c>
      <c r="B111" s="394">
        <f t="shared" si="6"/>
        <v>0</v>
      </c>
      <c r="C111" s="395">
        <f>IF(($P$9-SUM($C$9:C110))&gt;0,$AA$9,0)</f>
        <v>0</v>
      </c>
      <c r="D111" s="396">
        <f>IF(($P$10-SUM($D$9:D110))&gt;0,$AA$10,0)</f>
        <v>0</v>
      </c>
      <c r="E111" s="397">
        <f>ROUND(((P$9-SUM(C$9:C110))*G$2/100)/12,0)+ROUND(((P$10-SUM(D$9:D110))*(G$2-P$15)/100)/12,0)</f>
        <v>0</v>
      </c>
      <c r="F111" s="398">
        <f t="shared" si="7"/>
        <v>0</v>
      </c>
      <c r="G111" s="1939"/>
      <c r="H111" s="1940"/>
      <c r="I111" s="399"/>
      <c r="J111" s="399"/>
      <c r="K111" s="399"/>
      <c r="L111" s="399"/>
      <c r="M111" s="400">
        <f t="shared" si="8"/>
        <v>0</v>
      </c>
      <c r="N111" s="279"/>
      <c r="X111" s="270"/>
      <c r="Y111" s="270"/>
      <c r="Z111" s="270"/>
      <c r="AA111" s="271"/>
    </row>
    <row r="112" spans="1:27" s="272" customFormat="1" ht="18.75" customHeight="1">
      <c r="A112" s="393">
        <f t="shared" si="9"/>
        <v>0</v>
      </c>
      <c r="B112" s="394">
        <f t="shared" si="6"/>
        <v>0</v>
      </c>
      <c r="C112" s="395">
        <f>IF(($P$9-SUM($C$9:C111))&gt;0,$AA$9,0)</f>
        <v>0</v>
      </c>
      <c r="D112" s="396">
        <f>IF(($P$10-SUM($D$9:D111))&gt;0,$AA$10,0)</f>
        <v>0</v>
      </c>
      <c r="E112" s="397">
        <f>ROUND(((P$9-SUM(C$9:C111))*G$2/100)/12,0)+ROUND(((P$10-SUM(D$9:D111))*(G$2-P$15)/100)/12,0)</f>
        <v>0</v>
      </c>
      <c r="F112" s="398">
        <f t="shared" si="7"/>
        <v>0</v>
      </c>
      <c r="G112" s="1939"/>
      <c r="H112" s="1940"/>
      <c r="I112" s="399"/>
      <c r="J112" s="399"/>
      <c r="K112" s="399"/>
      <c r="L112" s="399"/>
      <c r="M112" s="400">
        <f t="shared" si="8"/>
        <v>0</v>
      </c>
      <c r="N112" s="279"/>
      <c r="X112" s="270"/>
      <c r="Y112" s="270"/>
      <c r="Z112" s="270"/>
      <c r="AA112" s="271"/>
    </row>
    <row r="113" spans="1:27" s="272" customFormat="1" ht="18.75" customHeight="1">
      <c r="A113" s="393">
        <f t="shared" si="9"/>
        <v>0</v>
      </c>
      <c r="B113" s="394">
        <f t="shared" si="6"/>
        <v>0</v>
      </c>
      <c r="C113" s="395">
        <f>IF(($P$9-SUM($C$9:C112))&gt;0,$AA$9,0)</f>
        <v>0</v>
      </c>
      <c r="D113" s="396">
        <f>IF(($P$10-SUM($D$9:D112))&gt;0,$AA$10,0)</f>
        <v>0</v>
      </c>
      <c r="E113" s="397">
        <f>ROUND(((P$9-SUM(C$9:C112))*G$2/100)/12,0)+ROUND(((P$10-SUM(D$9:D112))*(G$2-P$15)/100)/12,0)</f>
        <v>0</v>
      </c>
      <c r="F113" s="398">
        <f t="shared" si="7"/>
        <v>0</v>
      </c>
      <c r="G113" s="1939"/>
      <c r="H113" s="1940"/>
      <c r="I113" s="399"/>
      <c r="J113" s="399"/>
      <c r="K113" s="399"/>
      <c r="L113" s="399"/>
      <c r="M113" s="400">
        <f t="shared" si="8"/>
        <v>0</v>
      </c>
      <c r="N113" s="279"/>
      <c r="X113" s="270"/>
      <c r="Y113" s="270"/>
      <c r="Z113" s="270"/>
      <c r="AA113" s="271"/>
    </row>
    <row r="114" spans="1:27" s="272" customFormat="1" ht="18.75" customHeight="1">
      <c r="A114" s="393">
        <f t="shared" si="9"/>
        <v>0</v>
      </c>
      <c r="B114" s="394">
        <f t="shared" si="6"/>
        <v>0</v>
      </c>
      <c r="C114" s="395">
        <f>IF(($P$9-SUM($C$9:C113))&gt;0,$AA$9,0)</f>
        <v>0</v>
      </c>
      <c r="D114" s="396">
        <f>IF(($P$10-SUM($D$9:D113))&gt;0,$AA$10,0)</f>
        <v>0</v>
      </c>
      <c r="E114" s="397">
        <f>ROUND(((P$9-SUM(C$9:C113))*G$2/100)/12,0)+ROUND(((P$10-SUM(D$9:D113))*(G$2-P$15)/100)/12,0)</f>
        <v>0</v>
      </c>
      <c r="F114" s="398">
        <f t="shared" si="7"/>
        <v>0</v>
      </c>
      <c r="G114" s="404" t="s">
        <v>287</v>
      </c>
      <c r="H114" s="405">
        <f>SUM(F105:F116)</f>
        <v>0</v>
      </c>
      <c r="I114" s="399"/>
      <c r="J114" s="399"/>
      <c r="K114" s="399"/>
      <c r="L114" s="399"/>
      <c r="M114" s="400">
        <f t="shared" si="8"/>
        <v>0</v>
      </c>
      <c r="N114" s="279"/>
      <c r="X114" s="270"/>
      <c r="Y114" s="270"/>
      <c r="Z114" s="270"/>
      <c r="AA114" s="271"/>
    </row>
    <row r="115" spans="1:27" s="272" customFormat="1" ht="18.75" customHeight="1">
      <c r="A115" s="393">
        <f t="shared" si="9"/>
        <v>0</v>
      </c>
      <c r="B115" s="394">
        <f t="shared" si="6"/>
        <v>0</v>
      </c>
      <c r="C115" s="395">
        <f>IF(($P$9-SUM($C$9:C114))&gt;0,$AA$9,0)</f>
        <v>0</v>
      </c>
      <c r="D115" s="396">
        <f>IF(($P$10-SUM($D$9:D114))&gt;0,$AA$10,0)</f>
        <v>0</v>
      </c>
      <c r="E115" s="397">
        <f>ROUND(((P$9-SUM(C$9:C114))*G$2/100)/12,0)+ROUND(((P$10-SUM(D$9:D114))*(G$2-P$15)/100)/12,0)</f>
        <v>0</v>
      </c>
      <c r="F115" s="398">
        <f t="shared" si="7"/>
        <v>0</v>
      </c>
      <c r="G115" s="406" t="s">
        <v>308</v>
      </c>
      <c r="H115" s="407">
        <f>SUM(B105:B116)</f>
        <v>0</v>
      </c>
      <c r="I115" s="399"/>
      <c r="J115" s="399"/>
      <c r="K115" s="399"/>
      <c r="L115" s="399"/>
      <c r="M115" s="400">
        <f t="shared" si="8"/>
        <v>0</v>
      </c>
      <c r="N115" s="279"/>
      <c r="X115" s="270"/>
      <c r="Y115" s="270"/>
      <c r="Z115" s="270"/>
      <c r="AA115" s="271"/>
    </row>
    <row r="116" spans="1:27" s="272" customFormat="1" ht="18.75" customHeight="1">
      <c r="A116" s="409">
        <f t="shared" si="9"/>
        <v>0</v>
      </c>
      <c r="B116" s="410">
        <f t="shared" si="6"/>
        <v>0</v>
      </c>
      <c r="C116" s="411">
        <f>IF(($P$9-SUM($C$9:C115))&gt;0,$AA$9,0)</f>
        <v>0</v>
      </c>
      <c r="D116" s="412">
        <f>IF(($P$10-SUM($D$9:D115))&gt;0,$AA$10,0)</f>
        <v>0</v>
      </c>
      <c r="E116" s="413">
        <f>ROUND(((P$9-SUM(C$9:C115))*G$2/100)/12,0)+ROUND(((P$10-SUM(D$9:D115))*(G$2-P$15)/100)/12,0)</f>
        <v>0</v>
      </c>
      <c r="F116" s="414">
        <f t="shared" si="7"/>
        <v>0</v>
      </c>
      <c r="G116" s="415" t="s">
        <v>310</v>
      </c>
      <c r="H116" s="416">
        <f>SUM(E105:E116)</f>
        <v>0</v>
      </c>
      <c r="I116" s="417"/>
      <c r="J116" s="417"/>
      <c r="K116" s="417"/>
      <c r="L116" s="417"/>
      <c r="M116" s="418">
        <f t="shared" si="8"/>
        <v>0</v>
      </c>
      <c r="N116" s="279"/>
      <c r="X116" s="270"/>
      <c r="Y116" s="270"/>
      <c r="Z116" s="270"/>
      <c r="AA116" s="271"/>
    </row>
    <row r="117" spans="1:27" s="272" customFormat="1" ht="18.75" customHeight="1">
      <c r="A117" s="697">
        <f t="shared" si="9"/>
        <v>0</v>
      </c>
      <c r="B117" s="698">
        <f t="shared" si="6"/>
        <v>0</v>
      </c>
      <c r="C117" s="699">
        <f>IF(($P$9-SUM($C$9:C116))&gt;0,$AA$9,0)</f>
        <v>0</v>
      </c>
      <c r="D117" s="700">
        <f>IF(($P$10-SUM($D$9:D116))&gt;0,$AA$10,0)</f>
        <v>0</v>
      </c>
      <c r="E117" s="419">
        <f>ROUND(((P$9-SUM(C$9:C116))*G$2/100)/12,0)+ROUND(((P$10-SUM(D$9:D116))*(G$2-P$15)/100)/12,0)</f>
        <v>0</v>
      </c>
      <c r="F117" s="702">
        <f t="shared" si="7"/>
        <v>0</v>
      </c>
      <c r="G117" s="1937" t="s">
        <v>326</v>
      </c>
      <c r="H117" s="1938"/>
      <c r="I117" s="703"/>
      <c r="J117" s="703"/>
      <c r="K117" s="703"/>
      <c r="L117" s="703"/>
      <c r="M117" s="705">
        <f t="shared" si="8"/>
        <v>0</v>
      </c>
      <c r="N117" s="279"/>
      <c r="X117" s="270"/>
      <c r="Y117" s="270"/>
      <c r="Z117" s="270"/>
      <c r="AA117" s="271"/>
    </row>
    <row r="118" spans="1:27" s="272" customFormat="1" ht="18.75" customHeight="1">
      <c r="A118" s="393">
        <f t="shared" si="9"/>
        <v>0</v>
      </c>
      <c r="B118" s="394">
        <f t="shared" si="6"/>
        <v>0</v>
      </c>
      <c r="C118" s="395">
        <f>IF(($P$9-SUM($C$9:C117))&gt;0,$AA$9,0)</f>
        <v>0</v>
      </c>
      <c r="D118" s="396">
        <f>IF(($P$10-SUM($D$9:D117))&gt;0,$AA$10,0)</f>
        <v>0</v>
      </c>
      <c r="E118" s="397">
        <f>ROUND(((P$9-SUM(C$9:C117))*G$2/100)/12,0)+ROUND(((P$10-SUM(D$9:D117))*(G$2-P$15)/100)/12,0)</f>
        <v>0</v>
      </c>
      <c r="F118" s="398">
        <f t="shared" si="7"/>
        <v>0</v>
      </c>
      <c r="G118" s="1939"/>
      <c r="H118" s="1940"/>
      <c r="I118" s="399"/>
      <c r="J118" s="399"/>
      <c r="K118" s="399"/>
      <c r="L118" s="399"/>
      <c r="M118" s="400">
        <f t="shared" si="8"/>
        <v>0</v>
      </c>
      <c r="N118" s="279"/>
      <c r="X118" s="270"/>
      <c r="Y118" s="270"/>
      <c r="Z118" s="270"/>
      <c r="AA118" s="271"/>
    </row>
    <row r="119" spans="1:27" s="272" customFormat="1" ht="18.75" customHeight="1">
      <c r="A119" s="393">
        <f t="shared" si="9"/>
        <v>0</v>
      </c>
      <c r="B119" s="394">
        <f t="shared" si="6"/>
        <v>0</v>
      </c>
      <c r="C119" s="395">
        <f>IF(($P$9-SUM($C$9:C118))&gt;0,$AA$9,0)</f>
        <v>0</v>
      </c>
      <c r="D119" s="396">
        <f>IF(($P$10-SUM($D$9:D118))&gt;0,$AA$10,0)</f>
        <v>0</v>
      </c>
      <c r="E119" s="397">
        <f>ROUND(((P$9-SUM(C$9:C118))*G$2/100)/12,0)+ROUND(((P$10-SUM(D$9:D118))*(G$2-P$15)/100)/12,0)</f>
        <v>0</v>
      </c>
      <c r="F119" s="398">
        <f t="shared" si="7"/>
        <v>0</v>
      </c>
      <c r="G119" s="1939"/>
      <c r="H119" s="1940"/>
      <c r="I119" s="399"/>
      <c r="J119" s="399"/>
      <c r="K119" s="399"/>
      <c r="L119" s="399"/>
      <c r="M119" s="400">
        <f t="shared" si="8"/>
        <v>0</v>
      </c>
      <c r="N119" s="279"/>
      <c r="X119" s="270"/>
      <c r="Y119" s="270"/>
      <c r="Z119" s="270"/>
      <c r="AA119" s="271"/>
    </row>
    <row r="120" spans="1:27" s="272" customFormat="1" ht="18.75" customHeight="1">
      <c r="A120" s="393">
        <f t="shared" si="9"/>
        <v>0</v>
      </c>
      <c r="B120" s="394">
        <f t="shared" si="6"/>
        <v>0</v>
      </c>
      <c r="C120" s="395">
        <f>IF(($P$9-SUM($C$9:C119))&gt;0,$AA$9,0)</f>
        <v>0</v>
      </c>
      <c r="D120" s="396">
        <f>IF(($P$10-SUM($D$9:D119))&gt;0,$AA$10,0)</f>
        <v>0</v>
      </c>
      <c r="E120" s="397">
        <f>ROUND(((P$9-SUM(C$9:C119))*G$2/100)/12,0)+ROUND(((P$10-SUM(D$9:D119))*(G$2-P$15)/100)/12,0)</f>
        <v>0</v>
      </c>
      <c r="F120" s="398">
        <f t="shared" si="7"/>
        <v>0</v>
      </c>
      <c r="G120" s="1939"/>
      <c r="H120" s="1940"/>
      <c r="I120" s="399"/>
      <c r="J120" s="399"/>
      <c r="K120" s="399"/>
      <c r="L120" s="399"/>
      <c r="M120" s="400">
        <f t="shared" si="8"/>
        <v>0</v>
      </c>
      <c r="N120" s="279"/>
      <c r="X120" s="270"/>
      <c r="Y120" s="270"/>
      <c r="Z120" s="270"/>
      <c r="AA120" s="271"/>
    </row>
    <row r="121" spans="1:27" s="272" customFormat="1" ht="18.75" customHeight="1">
      <c r="A121" s="393">
        <f t="shared" si="9"/>
        <v>0</v>
      </c>
      <c r="B121" s="394">
        <f t="shared" si="6"/>
        <v>0</v>
      </c>
      <c r="C121" s="395">
        <f>IF(($P$9-SUM($C$9:C120))&gt;0,$AA$9,0)</f>
        <v>0</v>
      </c>
      <c r="D121" s="396">
        <f>IF(($P$10-SUM($D$9:D120))&gt;0,$AA$10,0)</f>
        <v>0</v>
      </c>
      <c r="E121" s="397">
        <f>ROUND(((P$9-SUM(C$9:C120))*G$2/100)/12,0)+ROUND(((P$10-SUM(D$9:D120))*(G$2-P$15)/100)/12,0)</f>
        <v>0</v>
      </c>
      <c r="F121" s="398">
        <f t="shared" si="7"/>
        <v>0</v>
      </c>
      <c r="G121" s="1939"/>
      <c r="H121" s="1940"/>
      <c r="I121" s="399"/>
      <c r="J121" s="399"/>
      <c r="K121" s="399"/>
      <c r="L121" s="399"/>
      <c r="M121" s="400">
        <f t="shared" si="8"/>
        <v>0</v>
      </c>
      <c r="N121" s="279"/>
      <c r="X121" s="270"/>
      <c r="Y121" s="270"/>
      <c r="Z121" s="270"/>
      <c r="AA121" s="271"/>
    </row>
    <row r="122" spans="1:27" s="272" customFormat="1" ht="18.75" customHeight="1">
      <c r="A122" s="393">
        <f t="shared" si="9"/>
        <v>0</v>
      </c>
      <c r="B122" s="394">
        <f t="shared" si="6"/>
        <v>0</v>
      </c>
      <c r="C122" s="395">
        <f>IF(($P$9-SUM($C$9:C121))&gt;0,$AA$9,0)</f>
        <v>0</v>
      </c>
      <c r="D122" s="396">
        <f>IF(($P$10-SUM($D$9:D121))&gt;0,$AA$10,0)</f>
        <v>0</v>
      </c>
      <c r="E122" s="397">
        <f>ROUND(((P$9-SUM(C$9:C121))*G$2/100)/12,0)+ROUND(((P$10-SUM(D$9:D121))*(G$2-P$15)/100)/12,0)</f>
        <v>0</v>
      </c>
      <c r="F122" s="398">
        <f t="shared" si="7"/>
        <v>0</v>
      </c>
      <c r="G122" s="1939"/>
      <c r="H122" s="1940"/>
      <c r="I122" s="399"/>
      <c r="J122" s="399"/>
      <c r="K122" s="399"/>
      <c r="L122" s="399"/>
      <c r="M122" s="400">
        <f t="shared" si="8"/>
        <v>0</v>
      </c>
      <c r="N122" s="279"/>
      <c r="X122" s="270"/>
      <c r="Y122" s="270"/>
      <c r="Z122" s="270"/>
      <c r="AA122" s="271"/>
    </row>
    <row r="123" spans="1:27" s="272" customFormat="1" ht="18.75" customHeight="1">
      <c r="A123" s="393">
        <f t="shared" si="9"/>
        <v>0</v>
      </c>
      <c r="B123" s="394">
        <f t="shared" si="6"/>
        <v>0</v>
      </c>
      <c r="C123" s="395">
        <f>IF(($P$9-SUM($C$9:C122))&gt;0,$AA$9,0)</f>
        <v>0</v>
      </c>
      <c r="D123" s="396">
        <f>IF(($P$10-SUM($D$9:D122))&gt;0,$AA$10,0)</f>
        <v>0</v>
      </c>
      <c r="E123" s="397">
        <f>ROUND(((P$9-SUM(C$9:C122))*G$2/100)/12,0)+ROUND(((P$10-SUM(D$9:D122))*(G$2-P$15)/100)/12,0)</f>
        <v>0</v>
      </c>
      <c r="F123" s="398">
        <f t="shared" si="7"/>
        <v>0</v>
      </c>
      <c r="G123" s="1939"/>
      <c r="H123" s="1940"/>
      <c r="I123" s="399"/>
      <c r="J123" s="399"/>
      <c r="K123" s="399"/>
      <c r="L123" s="399"/>
      <c r="M123" s="400">
        <f t="shared" si="8"/>
        <v>0</v>
      </c>
      <c r="N123" s="279"/>
      <c r="X123" s="270"/>
      <c r="Y123" s="270"/>
      <c r="Z123" s="270"/>
      <c r="AA123" s="271"/>
    </row>
    <row r="124" spans="1:27" s="272" customFormat="1" ht="18.75" customHeight="1">
      <c r="A124" s="393">
        <f t="shared" si="9"/>
        <v>0</v>
      </c>
      <c r="B124" s="394">
        <f t="shared" si="6"/>
        <v>0</v>
      </c>
      <c r="C124" s="395">
        <f>IF(($P$9-SUM($C$9:C123))&gt;0,$AA$9,0)</f>
        <v>0</v>
      </c>
      <c r="D124" s="396">
        <f>IF(($P$10-SUM($D$9:D123))&gt;0,$AA$10,0)</f>
        <v>0</v>
      </c>
      <c r="E124" s="397">
        <f>ROUND(((P$9-SUM(C$9:C123))*G$2/100)/12,0)+ROUND(((P$10-SUM(D$9:D123))*(G$2-P$15)/100)/12,0)</f>
        <v>0</v>
      </c>
      <c r="F124" s="398">
        <f t="shared" si="7"/>
        <v>0</v>
      </c>
      <c r="G124" s="1939"/>
      <c r="H124" s="1940"/>
      <c r="I124" s="399"/>
      <c r="J124" s="399"/>
      <c r="K124" s="399"/>
      <c r="L124" s="399"/>
      <c r="M124" s="400">
        <f t="shared" si="8"/>
        <v>0</v>
      </c>
      <c r="N124" s="279"/>
      <c r="X124" s="270"/>
      <c r="Y124" s="270"/>
      <c r="Z124" s="270"/>
      <c r="AA124" s="271"/>
    </row>
    <row r="125" spans="1:27" s="272" customFormat="1" ht="18.75" customHeight="1">
      <c r="A125" s="393">
        <f t="shared" si="9"/>
        <v>0</v>
      </c>
      <c r="B125" s="394">
        <f t="shared" si="6"/>
        <v>0</v>
      </c>
      <c r="C125" s="395">
        <f>IF(($P$9-SUM($C$9:C124))&gt;0,$AA$9,0)</f>
        <v>0</v>
      </c>
      <c r="D125" s="396">
        <f>IF(($P$10-SUM($D$9:D124))&gt;0,$AA$10,0)</f>
        <v>0</v>
      </c>
      <c r="E125" s="397">
        <f>ROUND(((P$9-SUM(C$9:C124))*G$2/100)/12,0)+ROUND(((P$10-SUM(D$9:D124))*(G$2-P$15)/100)/12,0)</f>
        <v>0</v>
      </c>
      <c r="F125" s="398">
        <f t="shared" si="7"/>
        <v>0</v>
      </c>
      <c r="G125" s="1939"/>
      <c r="H125" s="1940"/>
      <c r="I125" s="399"/>
      <c r="J125" s="399"/>
      <c r="K125" s="399"/>
      <c r="L125" s="399"/>
      <c r="M125" s="400">
        <f t="shared" si="8"/>
        <v>0</v>
      </c>
      <c r="N125" s="279"/>
      <c r="X125" s="270"/>
      <c r="Y125" s="270"/>
      <c r="Z125" s="270"/>
      <c r="AA125" s="271"/>
    </row>
    <row r="126" spans="1:27" s="272" customFormat="1" ht="18.75" customHeight="1">
      <c r="A126" s="393">
        <f t="shared" si="9"/>
        <v>0</v>
      </c>
      <c r="B126" s="394">
        <f t="shared" si="6"/>
        <v>0</v>
      </c>
      <c r="C126" s="395">
        <f>IF(($P$9-SUM($C$9:C125))&gt;0,$AA$9,0)</f>
        <v>0</v>
      </c>
      <c r="D126" s="396">
        <f>IF(($P$10-SUM($D$9:D125))&gt;0,$AA$10,0)</f>
        <v>0</v>
      </c>
      <c r="E126" s="397">
        <f>ROUND(((P$9-SUM(C$9:C125))*G$2/100)/12,0)+ROUND(((P$10-SUM(D$9:D125))*(G$2-P$15)/100)/12,0)</f>
        <v>0</v>
      </c>
      <c r="F126" s="398">
        <f t="shared" si="7"/>
        <v>0</v>
      </c>
      <c r="G126" s="404" t="s">
        <v>287</v>
      </c>
      <c r="H126" s="405">
        <f>SUM(F117:F128)</f>
        <v>0</v>
      </c>
      <c r="I126" s="399"/>
      <c r="J126" s="399"/>
      <c r="K126" s="399"/>
      <c r="L126" s="399"/>
      <c r="M126" s="400">
        <f t="shared" si="8"/>
        <v>0</v>
      </c>
      <c r="N126" s="279"/>
      <c r="X126" s="270"/>
      <c r="Y126" s="270"/>
      <c r="Z126" s="270"/>
      <c r="AA126" s="271"/>
    </row>
    <row r="127" spans="1:27" s="272" customFormat="1" ht="18.75" customHeight="1">
      <c r="A127" s="393">
        <f t="shared" si="9"/>
        <v>0</v>
      </c>
      <c r="B127" s="394">
        <f t="shared" si="6"/>
        <v>0</v>
      </c>
      <c r="C127" s="395">
        <f>IF(($P$9-SUM($C$9:C126))&gt;0,$AA$9,0)</f>
        <v>0</v>
      </c>
      <c r="D127" s="396">
        <f>IF(($P$10-SUM($D$9:D126))&gt;0,$AA$10,0)</f>
        <v>0</v>
      </c>
      <c r="E127" s="397">
        <f>ROUND(((P$9-SUM(C$9:C126))*G$2/100)/12,0)+ROUND(((P$10-SUM(D$9:D126))*(G$2-P$15)/100)/12,0)</f>
        <v>0</v>
      </c>
      <c r="F127" s="398">
        <f t="shared" si="7"/>
        <v>0</v>
      </c>
      <c r="G127" s="406" t="s">
        <v>308</v>
      </c>
      <c r="H127" s="407">
        <f>SUM(B117:B128)</f>
        <v>0</v>
      </c>
      <c r="I127" s="399"/>
      <c r="J127" s="399"/>
      <c r="K127" s="399"/>
      <c r="L127" s="399"/>
      <c r="M127" s="400">
        <f t="shared" si="8"/>
        <v>0</v>
      </c>
      <c r="N127" s="279"/>
      <c r="X127" s="270"/>
      <c r="Y127" s="270"/>
      <c r="Z127" s="270"/>
      <c r="AA127" s="271"/>
    </row>
    <row r="128" spans="1:27" s="272" customFormat="1" ht="18.75" customHeight="1">
      <c r="A128" s="409">
        <f t="shared" si="9"/>
        <v>0</v>
      </c>
      <c r="B128" s="410">
        <f t="shared" si="6"/>
        <v>0</v>
      </c>
      <c r="C128" s="411">
        <f>IF(($P$9-SUM($C$9:C127))&gt;0,$AA$9,0)</f>
        <v>0</v>
      </c>
      <c r="D128" s="412">
        <f>IF(($P$10-SUM($D$9:D127))&gt;0,$AA$10,0)</f>
        <v>0</v>
      </c>
      <c r="E128" s="413">
        <f>ROUND(((P$9-SUM(C$9:C127))*G$2/100)/12,0)+ROUND(((P$10-SUM(D$9:D127))*(G$2-P$15)/100)/12,0)</f>
        <v>0</v>
      </c>
      <c r="F128" s="414">
        <f t="shared" si="7"/>
        <v>0</v>
      </c>
      <c r="G128" s="415" t="s">
        <v>310</v>
      </c>
      <c r="H128" s="416">
        <f>SUM(E117:E128)</f>
        <v>0</v>
      </c>
      <c r="I128" s="417"/>
      <c r="J128" s="417"/>
      <c r="K128" s="417"/>
      <c r="L128" s="417"/>
      <c r="M128" s="418">
        <f t="shared" si="8"/>
        <v>0</v>
      </c>
      <c r="N128" s="279"/>
      <c r="X128" s="270"/>
      <c r="Y128" s="270"/>
      <c r="Z128" s="270"/>
      <c r="AA128" s="271"/>
    </row>
    <row r="129" spans="1:27" s="272" customFormat="1" ht="18.75" customHeight="1">
      <c r="A129" s="697">
        <f t="shared" si="9"/>
        <v>0</v>
      </c>
      <c r="B129" s="698">
        <f t="shared" si="6"/>
        <v>0</v>
      </c>
      <c r="C129" s="699">
        <f>IF(($P$9-SUM($C$9:C128))&gt;0,$AA$9,0)</f>
        <v>0</v>
      </c>
      <c r="D129" s="700">
        <f>IF(($P$10-SUM($D$9:D128))&gt;0,$AA$10,0)</f>
        <v>0</v>
      </c>
      <c r="E129" s="419">
        <f>ROUND(((P$9-SUM(C$9:C128))*G$2/100)/12,0)+ROUND(((P$10-SUM(D$9:D128))*(G$2-P$15)/100)/12,0)</f>
        <v>0</v>
      </c>
      <c r="F129" s="702">
        <f t="shared" ref="F129:F192" si="10">IF(P$13&gt;1,"未定",B129+E129)</f>
        <v>0</v>
      </c>
      <c r="G129" s="1937" t="s">
        <v>327</v>
      </c>
      <c r="H129" s="1938"/>
      <c r="I129" s="703"/>
      <c r="J129" s="703"/>
      <c r="K129" s="703"/>
      <c r="L129" s="703"/>
      <c r="M129" s="705">
        <f t="shared" si="8"/>
        <v>0</v>
      </c>
      <c r="N129" s="279"/>
      <c r="X129" s="270"/>
      <c r="Y129" s="270"/>
      <c r="Z129" s="270"/>
      <c r="AA129" s="271"/>
    </row>
    <row r="130" spans="1:27" s="272" customFormat="1" ht="18.75" customHeight="1">
      <c r="A130" s="393">
        <f t="shared" si="9"/>
        <v>0</v>
      </c>
      <c r="B130" s="394">
        <f t="shared" si="6"/>
        <v>0</v>
      </c>
      <c r="C130" s="395">
        <f>IF(($P$9-SUM($C$9:C129))&gt;0,$AA$9,0)</f>
        <v>0</v>
      </c>
      <c r="D130" s="396">
        <f>IF(($P$10-SUM($D$9:D129))&gt;0,$AA$10,0)</f>
        <v>0</v>
      </c>
      <c r="E130" s="397">
        <f>ROUND(((P$9-SUM(C$9:C129))*G$2/100)/12,0)+ROUND(((P$10-SUM(D$9:D129))*(G$2-P$15)/100)/12,0)</f>
        <v>0</v>
      </c>
      <c r="F130" s="398">
        <f t="shared" si="10"/>
        <v>0</v>
      </c>
      <c r="G130" s="1939"/>
      <c r="H130" s="1940"/>
      <c r="I130" s="399"/>
      <c r="J130" s="399"/>
      <c r="K130" s="399"/>
      <c r="L130" s="399"/>
      <c r="M130" s="400">
        <f t="shared" si="8"/>
        <v>0</v>
      </c>
      <c r="N130" s="279"/>
      <c r="X130" s="270"/>
      <c r="Y130" s="270"/>
      <c r="Z130" s="270"/>
      <c r="AA130" s="271"/>
    </row>
    <row r="131" spans="1:27" s="272" customFormat="1" ht="18.75" customHeight="1">
      <c r="A131" s="393">
        <f t="shared" si="9"/>
        <v>0</v>
      </c>
      <c r="B131" s="394">
        <f t="shared" si="6"/>
        <v>0</v>
      </c>
      <c r="C131" s="395">
        <f>IF(($P$9-SUM($C$9:C130))&gt;0,$AA$9,0)</f>
        <v>0</v>
      </c>
      <c r="D131" s="396">
        <f>IF(($P$10-SUM($D$9:D130))&gt;0,$AA$10,0)</f>
        <v>0</v>
      </c>
      <c r="E131" s="397">
        <f>ROUND(((P$9-SUM(C$9:C130))*G$2/100)/12,0)+ROUND(((P$10-SUM(D$9:D130))*(G$2-P$15)/100)/12,0)</f>
        <v>0</v>
      </c>
      <c r="F131" s="398">
        <f t="shared" si="10"/>
        <v>0</v>
      </c>
      <c r="G131" s="1939"/>
      <c r="H131" s="1940"/>
      <c r="I131" s="399"/>
      <c r="J131" s="399"/>
      <c r="K131" s="399"/>
      <c r="L131" s="399"/>
      <c r="M131" s="400">
        <f t="shared" si="8"/>
        <v>0</v>
      </c>
      <c r="N131" s="279"/>
      <c r="X131" s="270"/>
      <c r="Y131" s="270"/>
      <c r="Z131" s="270"/>
      <c r="AA131" s="271"/>
    </row>
    <row r="132" spans="1:27" s="272" customFormat="1" ht="18.75" customHeight="1">
      <c r="A132" s="393">
        <f t="shared" si="9"/>
        <v>0</v>
      </c>
      <c r="B132" s="394">
        <f t="shared" si="6"/>
        <v>0</v>
      </c>
      <c r="C132" s="395">
        <f>IF(($P$9-SUM($C$9:C131))&gt;0,$AA$9,0)</f>
        <v>0</v>
      </c>
      <c r="D132" s="396">
        <f>IF(($P$10-SUM($D$9:D131))&gt;0,$AA$10,0)</f>
        <v>0</v>
      </c>
      <c r="E132" s="397">
        <f>ROUND(((P$9-SUM(C$9:C131))*G$2/100)/12,0)+ROUND(((P$10-SUM(D$9:D131))*(G$2-P$15)/100)/12,0)</f>
        <v>0</v>
      </c>
      <c r="F132" s="398">
        <f t="shared" si="10"/>
        <v>0</v>
      </c>
      <c r="G132" s="1939"/>
      <c r="H132" s="1940"/>
      <c r="I132" s="399"/>
      <c r="J132" s="399"/>
      <c r="K132" s="399"/>
      <c r="L132" s="399"/>
      <c r="M132" s="400">
        <f t="shared" si="8"/>
        <v>0</v>
      </c>
      <c r="N132" s="279"/>
      <c r="X132" s="270"/>
      <c r="Y132" s="270"/>
      <c r="Z132" s="270"/>
      <c r="AA132" s="271"/>
    </row>
    <row r="133" spans="1:27" s="272" customFormat="1" ht="18.75" customHeight="1">
      <c r="A133" s="393">
        <f t="shared" si="9"/>
        <v>0</v>
      </c>
      <c r="B133" s="394">
        <f t="shared" si="6"/>
        <v>0</v>
      </c>
      <c r="C133" s="395">
        <f>IF(($P$9-SUM($C$9:C132))&gt;0,$AA$9,0)</f>
        <v>0</v>
      </c>
      <c r="D133" s="396">
        <f>IF(($P$10-SUM($D$9:D132))&gt;0,$AA$10,0)</f>
        <v>0</v>
      </c>
      <c r="E133" s="397">
        <f>ROUND(((P$9-SUM(C$9:C132))*G$2/100)/12,0)+ROUND(((P$10-SUM(D$9:D132))*(G$2-P$15)/100)/12,0)</f>
        <v>0</v>
      </c>
      <c r="F133" s="398">
        <f t="shared" si="10"/>
        <v>0</v>
      </c>
      <c r="G133" s="1939"/>
      <c r="H133" s="1940"/>
      <c r="I133" s="399"/>
      <c r="J133" s="399"/>
      <c r="K133" s="399"/>
      <c r="L133" s="399"/>
      <c r="M133" s="400">
        <f t="shared" si="8"/>
        <v>0</v>
      </c>
      <c r="N133" s="279"/>
      <c r="X133" s="270"/>
      <c r="Y133" s="270"/>
      <c r="Z133" s="270"/>
      <c r="AA133" s="271"/>
    </row>
    <row r="134" spans="1:27" s="272" customFormat="1" ht="18.75" customHeight="1">
      <c r="A134" s="393">
        <f t="shared" si="9"/>
        <v>0</v>
      </c>
      <c r="B134" s="394">
        <f t="shared" si="6"/>
        <v>0</v>
      </c>
      <c r="C134" s="395">
        <f>IF(($P$9-SUM($C$9:C133))&gt;0,$AA$9,0)</f>
        <v>0</v>
      </c>
      <c r="D134" s="396">
        <f>IF(($P$10-SUM($D$9:D133))&gt;0,$AA$10,0)</f>
        <v>0</v>
      </c>
      <c r="E134" s="397">
        <f>ROUND(((P$9-SUM(C$9:C133))*G$2/100)/12,0)+ROUND(((P$10-SUM(D$9:D133))*(G$2-P$15)/100)/12,0)</f>
        <v>0</v>
      </c>
      <c r="F134" s="398">
        <f t="shared" si="10"/>
        <v>0</v>
      </c>
      <c r="G134" s="1939"/>
      <c r="H134" s="1940"/>
      <c r="I134" s="399"/>
      <c r="J134" s="399"/>
      <c r="K134" s="399"/>
      <c r="L134" s="399"/>
      <c r="M134" s="400">
        <f t="shared" si="8"/>
        <v>0</v>
      </c>
      <c r="N134" s="279"/>
      <c r="X134" s="270"/>
      <c r="Y134" s="270"/>
      <c r="Z134" s="270"/>
      <c r="AA134" s="271"/>
    </row>
    <row r="135" spans="1:27" s="272" customFormat="1" ht="18.75" customHeight="1">
      <c r="A135" s="393">
        <f t="shared" si="9"/>
        <v>0</v>
      </c>
      <c r="B135" s="394">
        <f t="shared" si="6"/>
        <v>0</v>
      </c>
      <c r="C135" s="395">
        <f>IF(($P$9-SUM($C$9:C134))&gt;0,$AA$9,0)</f>
        <v>0</v>
      </c>
      <c r="D135" s="396">
        <f>IF(($P$10-SUM($D$9:D134))&gt;0,$AA$10,0)</f>
        <v>0</v>
      </c>
      <c r="E135" s="397">
        <f>ROUND(((P$9-SUM(C$9:C134))*G$2/100)/12,0)+ROUND(((P$10-SUM(D$9:D134))*(G$2-P$15)/100)/12,0)</f>
        <v>0</v>
      </c>
      <c r="F135" s="398">
        <f t="shared" si="10"/>
        <v>0</v>
      </c>
      <c r="G135" s="1939"/>
      <c r="H135" s="1940"/>
      <c r="I135" s="399"/>
      <c r="J135" s="399"/>
      <c r="K135" s="399"/>
      <c r="L135" s="399"/>
      <c r="M135" s="400">
        <f t="shared" si="8"/>
        <v>0</v>
      </c>
      <c r="N135" s="279"/>
      <c r="X135" s="270"/>
      <c r="Y135" s="270"/>
      <c r="Z135" s="270"/>
      <c r="AA135" s="271"/>
    </row>
    <row r="136" spans="1:27" s="272" customFormat="1" ht="18.75" customHeight="1">
      <c r="A136" s="393">
        <f t="shared" si="9"/>
        <v>0</v>
      </c>
      <c r="B136" s="394">
        <f t="shared" si="6"/>
        <v>0</v>
      </c>
      <c r="C136" s="395">
        <f>IF(($P$9-SUM($C$9:C135))&gt;0,$AA$9,0)</f>
        <v>0</v>
      </c>
      <c r="D136" s="396">
        <f>IF(($P$10-SUM($D$9:D135))&gt;0,$AA$10,0)</f>
        <v>0</v>
      </c>
      <c r="E136" s="397">
        <f>ROUND(((P$9-SUM(C$9:C135))*G$2/100)/12,0)+ROUND(((P$10-SUM(D$9:D135))*(G$2-P$15)/100)/12,0)</f>
        <v>0</v>
      </c>
      <c r="F136" s="398">
        <f t="shared" si="10"/>
        <v>0</v>
      </c>
      <c r="G136" s="1939"/>
      <c r="H136" s="1940"/>
      <c r="I136" s="399"/>
      <c r="J136" s="399"/>
      <c r="K136" s="399"/>
      <c r="L136" s="399"/>
      <c r="M136" s="400">
        <f t="shared" si="8"/>
        <v>0</v>
      </c>
      <c r="N136" s="279"/>
      <c r="X136" s="270"/>
      <c r="Y136" s="270"/>
      <c r="Z136" s="270"/>
      <c r="AA136" s="271"/>
    </row>
    <row r="137" spans="1:27" s="272" customFormat="1" ht="18.75" customHeight="1">
      <c r="A137" s="393">
        <f t="shared" si="9"/>
        <v>0</v>
      </c>
      <c r="B137" s="394">
        <f t="shared" ref="B137:B200" si="11">SUM(C137:D137)</f>
        <v>0</v>
      </c>
      <c r="C137" s="395">
        <f>IF(($P$9-SUM($C$9:C136))&gt;0,$AA$9,0)</f>
        <v>0</v>
      </c>
      <c r="D137" s="396">
        <f>IF(($P$10-SUM($D$9:D136))&gt;0,$AA$10,0)</f>
        <v>0</v>
      </c>
      <c r="E137" s="397">
        <f>ROUND(((P$9-SUM(C$9:C136))*G$2/100)/12,0)+ROUND(((P$10-SUM(D$9:D136))*(G$2-P$15)/100)/12,0)</f>
        <v>0</v>
      </c>
      <c r="F137" s="398">
        <f t="shared" si="10"/>
        <v>0</v>
      </c>
      <c r="G137" s="1939"/>
      <c r="H137" s="1940"/>
      <c r="I137" s="399"/>
      <c r="J137" s="399"/>
      <c r="K137" s="399"/>
      <c r="L137" s="399"/>
      <c r="M137" s="400">
        <f t="shared" ref="M137:M200" si="12">SUM(I137:L137)</f>
        <v>0</v>
      </c>
      <c r="N137" s="279"/>
      <c r="X137" s="270"/>
      <c r="Y137" s="270"/>
      <c r="Z137" s="270"/>
      <c r="AA137" s="271"/>
    </row>
    <row r="138" spans="1:27" s="272" customFormat="1" ht="18.75" customHeight="1">
      <c r="A138" s="393">
        <f t="shared" ref="A138:A201" si="13">IF(F138&gt;0,A137+1,0)</f>
        <v>0</v>
      </c>
      <c r="B138" s="394">
        <f t="shared" si="11"/>
        <v>0</v>
      </c>
      <c r="C138" s="395">
        <f>IF(($P$9-SUM($C$9:C137))&gt;0,$AA$9,0)</f>
        <v>0</v>
      </c>
      <c r="D138" s="396">
        <f>IF(($P$10-SUM($D$9:D137))&gt;0,$AA$10,0)</f>
        <v>0</v>
      </c>
      <c r="E138" s="397">
        <f>ROUND(((P$9-SUM(C$9:C137))*G$2/100)/12,0)+ROUND(((P$10-SUM(D$9:D137))*(G$2-P$15)/100)/12,0)</f>
        <v>0</v>
      </c>
      <c r="F138" s="398">
        <f t="shared" si="10"/>
        <v>0</v>
      </c>
      <c r="G138" s="404" t="s">
        <v>287</v>
      </c>
      <c r="H138" s="424">
        <f>IF(P$13&gt;1,"未定",SUM(F129:F140))</f>
        <v>0</v>
      </c>
      <c r="I138" s="399"/>
      <c r="J138" s="399"/>
      <c r="K138" s="399"/>
      <c r="L138" s="399"/>
      <c r="M138" s="400">
        <f t="shared" si="12"/>
        <v>0</v>
      </c>
      <c r="N138" s="279"/>
      <c r="X138" s="270"/>
      <c r="Y138" s="270"/>
      <c r="Z138" s="270"/>
      <c r="AA138" s="271"/>
    </row>
    <row r="139" spans="1:27" s="272" customFormat="1" ht="18.75" customHeight="1">
      <c r="A139" s="393">
        <f t="shared" si="13"/>
        <v>0</v>
      </c>
      <c r="B139" s="394">
        <f t="shared" si="11"/>
        <v>0</v>
      </c>
      <c r="C139" s="395">
        <f>IF(($P$9-SUM($C$9:C138))&gt;0,$AA$9,0)</f>
        <v>0</v>
      </c>
      <c r="D139" s="396">
        <f>IF(($P$10-SUM($D$9:D138))&gt;0,$AA$10,0)</f>
        <v>0</v>
      </c>
      <c r="E139" s="397">
        <f>ROUND(((P$9-SUM(C$9:C138))*G$2/100)/12,0)+ROUND(((P$10-SUM(D$9:D138))*(G$2-P$15)/100)/12,0)</f>
        <v>0</v>
      </c>
      <c r="F139" s="398">
        <f t="shared" si="10"/>
        <v>0</v>
      </c>
      <c r="G139" s="406" t="s">
        <v>308</v>
      </c>
      <c r="H139" s="407">
        <f>SUM(B129:B140)</f>
        <v>0</v>
      </c>
      <c r="I139" s="399"/>
      <c r="J139" s="399"/>
      <c r="K139" s="399"/>
      <c r="L139" s="399"/>
      <c r="M139" s="400">
        <f t="shared" si="12"/>
        <v>0</v>
      </c>
      <c r="N139" s="279"/>
      <c r="X139" s="270"/>
      <c r="Y139" s="270"/>
      <c r="Z139" s="270"/>
      <c r="AA139" s="271"/>
    </row>
    <row r="140" spans="1:27" s="272" customFormat="1" ht="18.75" customHeight="1">
      <c r="A140" s="409">
        <f t="shared" si="13"/>
        <v>0</v>
      </c>
      <c r="B140" s="410">
        <f t="shared" si="11"/>
        <v>0</v>
      </c>
      <c r="C140" s="411">
        <f>IF(($P$9-SUM($C$9:C139))&gt;0,$AA$9,0)</f>
        <v>0</v>
      </c>
      <c r="D140" s="412">
        <f>IF(($P$10-SUM($D$9:D139))&gt;0,$AA$10,0)</f>
        <v>0</v>
      </c>
      <c r="E140" s="413">
        <f>ROUND(((P$9-SUM(C$9:C139))*G$2/100)/12,0)+ROUND(((P$10-SUM(D$9:D139))*(G$2-P$15)/100)/12,0)</f>
        <v>0</v>
      </c>
      <c r="F140" s="414">
        <f t="shared" si="10"/>
        <v>0</v>
      </c>
      <c r="G140" s="415" t="s">
        <v>310</v>
      </c>
      <c r="H140" s="416">
        <f>IF(P$13&gt;1,"未定",SUM(E129:E140))</f>
        <v>0</v>
      </c>
      <c r="I140" s="417"/>
      <c r="J140" s="417"/>
      <c r="K140" s="417"/>
      <c r="L140" s="417"/>
      <c r="M140" s="418">
        <f t="shared" si="12"/>
        <v>0</v>
      </c>
      <c r="N140" s="279"/>
      <c r="X140" s="270"/>
      <c r="Y140" s="270"/>
      <c r="Z140" s="270"/>
      <c r="AA140" s="271"/>
    </row>
    <row r="141" spans="1:27" s="272" customFormat="1" ht="18.75" customHeight="1">
      <c r="A141" s="697">
        <f t="shared" si="13"/>
        <v>0</v>
      </c>
      <c r="B141" s="698">
        <f t="shared" si="11"/>
        <v>0</v>
      </c>
      <c r="C141" s="699">
        <f>IF(($P$9-SUM($C$9:C140))&gt;0,$AA$9,0)</f>
        <v>0</v>
      </c>
      <c r="D141" s="700">
        <f>IF(($P$10-SUM($D$9:D140))&gt;0,$AA$10,0)</f>
        <v>0</v>
      </c>
      <c r="E141" s="419">
        <f>ROUND(((P$9-SUM(C$9:C140))*G$2/100)/12,0)+ROUND(((P$10-SUM(D$9:D140))*(G$2-P$15)/100)/12,0)</f>
        <v>0</v>
      </c>
      <c r="F141" s="702">
        <f t="shared" si="10"/>
        <v>0</v>
      </c>
      <c r="G141" s="1937" t="s">
        <v>328</v>
      </c>
      <c r="H141" s="1938"/>
      <c r="I141" s="703"/>
      <c r="J141" s="703"/>
      <c r="K141" s="703"/>
      <c r="L141" s="703"/>
      <c r="M141" s="705">
        <f t="shared" si="12"/>
        <v>0</v>
      </c>
      <c r="N141" s="279"/>
      <c r="X141" s="270"/>
      <c r="Y141" s="270"/>
      <c r="Z141" s="270"/>
      <c r="AA141" s="271"/>
    </row>
    <row r="142" spans="1:27" s="272" customFormat="1" ht="18.75" customHeight="1">
      <c r="A142" s="393">
        <f t="shared" si="13"/>
        <v>0</v>
      </c>
      <c r="B142" s="394">
        <f t="shared" si="11"/>
        <v>0</v>
      </c>
      <c r="C142" s="395">
        <f>IF(($P$9-SUM($C$9:C141))&gt;0,$AA$9,0)</f>
        <v>0</v>
      </c>
      <c r="D142" s="396">
        <f>IF(($P$10-SUM($D$9:D141))&gt;0,$AA$10,0)</f>
        <v>0</v>
      </c>
      <c r="E142" s="397">
        <f>ROUND(((P$9-SUM(C$9:C141))*G$2/100)/12,0)+ROUND(((P$10-SUM(D$9:D141))*(G$2-P$15)/100)/12,0)</f>
        <v>0</v>
      </c>
      <c r="F142" s="398">
        <f t="shared" si="10"/>
        <v>0</v>
      </c>
      <c r="G142" s="1939"/>
      <c r="H142" s="1940"/>
      <c r="I142" s="399"/>
      <c r="J142" s="399"/>
      <c r="K142" s="399"/>
      <c r="L142" s="399"/>
      <c r="M142" s="400">
        <f t="shared" si="12"/>
        <v>0</v>
      </c>
      <c r="N142" s="279"/>
      <c r="X142" s="270"/>
      <c r="Y142" s="270"/>
      <c r="Z142" s="270"/>
      <c r="AA142" s="271"/>
    </row>
    <row r="143" spans="1:27" s="272" customFormat="1" ht="18.75" customHeight="1">
      <c r="A143" s="393">
        <f t="shared" si="13"/>
        <v>0</v>
      </c>
      <c r="B143" s="394">
        <f t="shared" si="11"/>
        <v>0</v>
      </c>
      <c r="C143" s="395">
        <f>IF(($P$9-SUM($C$9:C142))&gt;0,$AA$9,0)</f>
        <v>0</v>
      </c>
      <c r="D143" s="396">
        <f>IF(($P$10-SUM($D$9:D142))&gt;0,$AA$10,0)</f>
        <v>0</v>
      </c>
      <c r="E143" s="397">
        <f>ROUND(((P$9-SUM(C$9:C142))*G$2/100)/12,0)+ROUND(((P$10-SUM(D$9:D142))*(G$2-P$15)/100)/12,0)</f>
        <v>0</v>
      </c>
      <c r="F143" s="398">
        <f t="shared" si="10"/>
        <v>0</v>
      </c>
      <c r="G143" s="1939"/>
      <c r="H143" s="1940"/>
      <c r="I143" s="399"/>
      <c r="J143" s="399"/>
      <c r="K143" s="399"/>
      <c r="L143" s="399"/>
      <c r="M143" s="400">
        <f t="shared" si="12"/>
        <v>0</v>
      </c>
      <c r="N143" s="279"/>
      <c r="X143" s="270"/>
      <c r="Y143" s="270"/>
      <c r="Z143" s="270"/>
      <c r="AA143" s="271"/>
    </row>
    <row r="144" spans="1:27" s="272" customFormat="1" ht="18.75" customHeight="1">
      <c r="A144" s="393">
        <f t="shared" si="13"/>
        <v>0</v>
      </c>
      <c r="B144" s="394">
        <f t="shared" si="11"/>
        <v>0</v>
      </c>
      <c r="C144" s="395">
        <f>IF(($P$9-SUM($C$9:C143))&gt;0,$AA$9,0)</f>
        <v>0</v>
      </c>
      <c r="D144" s="396">
        <f>IF(($P$10-SUM($D$9:D143))&gt;0,$AA$10,0)</f>
        <v>0</v>
      </c>
      <c r="E144" s="397">
        <f>ROUND(((P$9-SUM(C$9:C143))*G$2/100)/12,0)+ROUND(((P$10-SUM(D$9:D143))*(G$2-P$15)/100)/12,0)</f>
        <v>0</v>
      </c>
      <c r="F144" s="398">
        <f t="shared" si="10"/>
        <v>0</v>
      </c>
      <c r="G144" s="1939"/>
      <c r="H144" s="1940"/>
      <c r="I144" s="399"/>
      <c r="J144" s="399"/>
      <c r="K144" s="399"/>
      <c r="L144" s="399"/>
      <c r="M144" s="400">
        <f t="shared" si="12"/>
        <v>0</v>
      </c>
      <c r="N144" s="279"/>
      <c r="X144" s="270"/>
      <c r="Y144" s="270"/>
      <c r="Z144" s="270"/>
      <c r="AA144" s="271"/>
    </row>
    <row r="145" spans="1:27" s="272" customFormat="1" ht="18.75" customHeight="1">
      <c r="A145" s="393">
        <f t="shared" si="13"/>
        <v>0</v>
      </c>
      <c r="B145" s="394">
        <f t="shared" si="11"/>
        <v>0</v>
      </c>
      <c r="C145" s="395">
        <f>IF(($P$9-SUM($C$9:C144))&gt;0,$AA$9,0)</f>
        <v>0</v>
      </c>
      <c r="D145" s="396">
        <f>IF(($P$10-SUM($D$9:D144))&gt;0,$AA$10,0)</f>
        <v>0</v>
      </c>
      <c r="E145" s="397">
        <f>ROUND(((P$9-SUM(C$9:C144))*G$2/100)/12,0)+ROUND(((P$10-SUM(D$9:D144))*(G$2-P$15)/100)/12,0)</f>
        <v>0</v>
      </c>
      <c r="F145" s="398">
        <f t="shared" si="10"/>
        <v>0</v>
      </c>
      <c r="G145" s="1939"/>
      <c r="H145" s="1940"/>
      <c r="I145" s="399"/>
      <c r="J145" s="399"/>
      <c r="K145" s="399"/>
      <c r="L145" s="399"/>
      <c r="M145" s="400">
        <f t="shared" si="12"/>
        <v>0</v>
      </c>
      <c r="N145" s="279"/>
      <c r="X145" s="270"/>
      <c r="Y145" s="270"/>
      <c r="Z145" s="270"/>
      <c r="AA145" s="271"/>
    </row>
    <row r="146" spans="1:27" s="272" customFormat="1" ht="18.75" customHeight="1">
      <c r="A146" s="393">
        <f t="shared" si="13"/>
        <v>0</v>
      </c>
      <c r="B146" s="394">
        <f t="shared" si="11"/>
        <v>0</v>
      </c>
      <c r="C146" s="395">
        <f>IF(($P$9-SUM($C$9:C145))&gt;0,$AA$9,0)</f>
        <v>0</v>
      </c>
      <c r="D146" s="396">
        <f>IF(($P$10-SUM($D$9:D145))&gt;0,$AA$10,0)</f>
        <v>0</v>
      </c>
      <c r="E146" s="397">
        <f>ROUND(((P$9-SUM(C$9:C145))*G$2/100)/12,0)+ROUND(((P$10-SUM(D$9:D145))*(G$2-P$15)/100)/12,0)</f>
        <v>0</v>
      </c>
      <c r="F146" s="398">
        <f t="shared" si="10"/>
        <v>0</v>
      </c>
      <c r="G146" s="1939"/>
      <c r="H146" s="1940"/>
      <c r="I146" s="399"/>
      <c r="J146" s="399"/>
      <c r="K146" s="399"/>
      <c r="L146" s="399"/>
      <c r="M146" s="400">
        <f t="shared" si="12"/>
        <v>0</v>
      </c>
      <c r="N146" s="279"/>
      <c r="X146" s="270"/>
      <c r="Y146" s="270"/>
      <c r="Z146" s="270"/>
      <c r="AA146" s="271"/>
    </row>
    <row r="147" spans="1:27" s="272" customFormat="1" ht="18.75" customHeight="1">
      <c r="A147" s="393">
        <f t="shared" si="13"/>
        <v>0</v>
      </c>
      <c r="B147" s="394">
        <f t="shared" si="11"/>
        <v>0</v>
      </c>
      <c r="C147" s="395">
        <f>IF(($P$9-SUM($C$9:C146))&gt;0,$AA$9,0)</f>
        <v>0</v>
      </c>
      <c r="D147" s="396">
        <f>IF(($P$10-SUM($D$9:D146))&gt;0,$AA$10,0)</f>
        <v>0</v>
      </c>
      <c r="E147" s="397">
        <f>ROUND(((P$9-SUM(C$9:C146))*G$2/100)/12,0)+ROUND(((P$10-SUM(D$9:D146))*(G$2-P$15)/100)/12,0)</f>
        <v>0</v>
      </c>
      <c r="F147" s="398">
        <f t="shared" si="10"/>
        <v>0</v>
      </c>
      <c r="G147" s="1939"/>
      <c r="H147" s="1940"/>
      <c r="I147" s="399"/>
      <c r="J147" s="399"/>
      <c r="K147" s="399"/>
      <c r="L147" s="399"/>
      <c r="M147" s="400">
        <f t="shared" si="12"/>
        <v>0</v>
      </c>
      <c r="N147" s="279"/>
      <c r="X147" s="270"/>
      <c r="Y147" s="270"/>
      <c r="Z147" s="270"/>
      <c r="AA147" s="271"/>
    </row>
    <row r="148" spans="1:27" s="272" customFormat="1" ht="18.75" customHeight="1">
      <c r="A148" s="393">
        <f t="shared" si="13"/>
        <v>0</v>
      </c>
      <c r="B148" s="394">
        <f t="shared" si="11"/>
        <v>0</v>
      </c>
      <c r="C148" s="395">
        <f>IF(($P$9-SUM($C$9:C147))&gt;0,$AA$9,0)</f>
        <v>0</v>
      </c>
      <c r="D148" s="396">
        <f>IF(($P$10-SUM($D$9:D147))&gt;0,$AA$10,0)</f>
        <v>0</v>
      </c>
      <c r="E148" s="397">
        <f>ROUND(((P$9-SUM(C$9:C147))*G$2/100)/12,0)+ROUND(((P$10-SUM(D$9:D147))*(G$2-P$15)/100)/12,0)</f>
        <v>0</v>
      </c>
      <c r="F148" s="398">
        <f t="shared" si="10"/>
        <v>0</v>
      </c>
      <c r="G148" s="1939"/>
      <c r="H148" s="1940"/>
      <c r="I148" s="399"/>
      <c r="J148" s="399"/>
      <c r="K148" s="399"/>
      <c r="L148" s="399"/>
      <c r="M148" s="400">
        <f t="shared" si="12"/>
        <v>0</v>
      </c>
      <c r="N148" s="279"/>
      <c r="X148" s="270"/>
      <c r="Y148" s="270"/>
      <c r="Z148" s="270"/>
      <c r="AA148" s="271"/>
    </row>
    <row r="149" spans="1:27" s="272" customFormat="1" ht="18.75" customHeight="1">
      <c r="A149" s="393">
        <f t="shared" si="13"/>
        <v>0</v>
      </c>
      <c r="B149" s="394">
        <f t="shared" si="11"/>
        <v>0</v>
      </c>
      <c r="C149" s="395">
        <f>IF(($P$9-SUM($C$9:C148))&gt;0,$AA$9,0)</f>
        <v>0</v>
      </c>
      <c r="D149" s="396">
        <f>IF(($P$10-SUM($D$9:D148))&gt;0,$AA$10,0)</f>
        <v>0</v>
      </c>
      <c r="E149" s="397">
        <f>ROUND(((P$9-SUM(C$9:C148))*G$2/100)/12,0)+ROUND(((P$10-SUM(D$9:D148))*(G$2-P$15)/100)/12,0)</f>
        <v>0</v>
      </c>
      <c r="F149" s="398">
        <f t="shared" si="10"/>
        <v>0</v>
      </c>
      <c r="G149" s="1939"/>
      <c r="H149" s="1940"/>
      <c r="I149" s="399"/>
      <c r="J149" s="399"/>
      <c r="K149" s="399"/>
      <c r="L149" s="399"/>
      <c r="M149" s="400">
        <f t="shared" si="12"/>
        <v>0</v>
      </c>
      <c r="N149" s="279"/>
      <c r="X149" s="270"/>
      <c r="Y149" s="270"/>
      <c r="Z149" s="270"/>
      <c r="AA149" s="271"/>
    </row>
    <row r="150" spans="1:27" s="272" customFormat="1" ht="18.75" customHeight="1">
      <c r="A150" s="393">
        <f t="shared" si="13"/>
        <v>0</v>
      </c>
      <c r="B150" s="394">
        <f t="shared" si="11"/>
        <v>0</v>
      </c>
      <c r="C150" s="395">
        <f>IF(($P$9-SUM($C$9:C149))&gt;0,$AA$9,0)</f>
        <v>0</v>
      </c>
      <c r="D150" s="396">
        <f>IF(($P$10-SUM($D$9:D149))&gt;0,$AA$10,0)</f>
        <v>0</v>
      </c>
      <c r="E150" s="397">
        <f>ROUND(((P$9-SUM(C$9:C149))*G$2/100)/12,0)+ROUND(((P$10-SUM(D$9:D149))*(G$2-P$15)/100)/12,0)</f>
        <v>0</v>
      </c>
      <c r="F150" s="398">
        <f t="shared" si="10"/>
        <v>0</v>
      </c>
      <c r="G150" s="404" t="s">
        <v>287</v>
      </c>
      <c r="H150" s="424">
        <f>IF(P$13&gt;1,"未定",SUM(F141:F152))</f>
        <v>0</v>
      </c>
      <c r="I150" s="399"/>
      <c r="J150" s="399"/>
      <c r="K150" s="399"/>
      <c r="L150" s="399"/>
      <c r="M150" s="400">
        <f t="shared" si="12"/>
        <v>0</v>
      </c>
      <c r="N150" s="279"/>
      <c r="X150" s="270"/>
      <c r="Y150" s="270"/>
      <c r="Z150" s="270"/>
      <c r="AA150" s="271"/>
    </row>
    <row r="151" spans="1:27" s="272" customFormat="1" ht="18.75" customHeight="1">
      <c r="A151" s="393">
        <f t="shared" si="13"/>
        <v>0</v>
      </c>
      <c r="B151" s="394">
        <f t="shared" si="11"/>
        <v>0</v>
      </c>
      <c r="C151" s="395">
        <f>IF(($P$9-SUM($C$9:C150))&gt;0,$AA$9,0)</f>
        <v>0</v>
      </c>
      <c r="D151" s="396">
        <f>IF(($P$10-SUM($D$9:D150))&gt;0,$AA$10,0)</f>
        <v>0</v>
      </c>
      <c r="E151" s="397">
        <f>ROUND(((P$9-SUM(C$9:C150))*G$2/100)/12,0)+ROUND(((P$10-SUM(D$9:D150))*(G$2-P$15)/100)/12,0)</f>
        <v>0</v>
      </c>
      <c r="F151" s="398">
        <f t="shared" si="10"/>
        <v>0</v>
      </c>
      <c r="G151" s="406" t="s">
        <v>308</v>
      </c>
      <c r="H151" s="407">
        <f>SUM(B141:B152)</f>
        <v>0</v>
      </c>
      <c r="I151" s="399"/>
      <c r="J151" s="399"/>
      <c r="K151" s="399"/>
      <c r="L151" s="399"/>
      <c r="M151" s="400">
        <f t="shared" si="12"/>
        <v>0</v>
      </c>
      <c r="N151" s="279"/>
      <c r="X151" s="270"/>
      <c r="Y151" s="270"/>
      <c r="Z151" s="270"/>
      <c r="AA151" s="271"/>
    </row>
    <row r="152" spans="1:27" s="272" customFormat="1" ht="18.75" customHeight="1">
      <c r="A152" s="409">
        <f t="shared" si="13"/>
        <v>0</v>
      </c>
      <c r="B152" s="410">
        <f t="shared" si="11"/>
        <v>0</v>
      </c>
      <c r="C152" s="411">
        <f>IF(($P$9-SUM($C$9:C151))&gt;0,$AA$9,0)</f>
        <v>0</v>
      </c>
      <c r="D152" s="412">
        <f>IF(($P$10-SUM($D$9:D151))&gt;0,$AA$10,0)</f>
        <v>0</v>
      </c>
      <c r="E152" s="413">
        <f>ROUND(((P$9-SUM(C$9:C151))*G$2/100)/12,0)+ROUND(((P$10-SUM(D$9:D151))*(G$2-P$15)/100)/12,0)</f>
        <v>0</v>
      </c>
      <c r="F152" s="414">
        <f t="shared" si="10"/>
        <v>0</v>
      </c>
      <c r="G152" s="415" t="s">
        <v>310</v>
      </c>
      <c r="H152" s="416">
        <f>IF(P$13&gt;1,"未定",SUM(E141:E152))</f>
        <v>0</v>
      </c>
      <c r="I152" s="417"/>
      <c r="J152" s="417"/>
      <c r="K152" s="417"/>
      <c r="L152" s="417"/>
      <c r="M152" s="418">
        <f t="shared" si="12"/>
        <v>0</v>
      </c>
      <c r="N152" s="279"/>
      <c r="X152" s="270"/>
      <c r="Y152" s="270"/>
      <c r="Z152" s="270"/>
      <c r="AA152" s="271"/>
    </row>
    <row r="153" spans="1:27" s="272" customFormat="1" ht="18.75" customHeight="1">
      <c r="A153" s="697">
        <f t="shared" si="13"/>
        <v>0</v>
      </c>
      <c r="B153" s="698">
        <f t="shared" si="11"/>
        <v>0</v>
      </c>
      <c r="C153" s="699">
        <f>IF(($P$9-SUM($C$9:C152))&gt;0,$AA$9,0)</f>
        <v>0</v>
      </c>
      <c r="D153" s="700">
        <f>IF(($P$10-SUM($D$9:D152))&gt;0,$AA$10,0)</f>
        <v>0</v>
      </c>
      <c r="E153" s="419">
        <f>ROUND(((P$9-SUM(C$9:C152))*G$2/100)/12,0)+ROUND(((P$10-SUM(D$9:D152))*(G$2-P$15)/100)/12,0)</f>
        <v>0</v>
      </c>
      <c r="F153" s="702">
        <f t="shared" si="10"/>
        <v>0</v>
      </c>
      <c r="G153" s="1937" t="s">
        <v>329</v>
      </c>
      <c r="H153" s="1938"/>
      <c r="I153" s="703"/>
      <c r="J153" s="703"/>
      <c r="K153" s="703"/>
      <c r="L153" s="703"/>
      <c r="M153" s="705">
        <f t="shared" si="12"/>
        <v>0</v>
      </c>
      <c r="N153" s="279"/>
      <c r="X153" s="270"/>
      <c r="Y153" s="270"/>
      <c r="Z153" s="270"/>
      <c r="AA153" s="271"/>
    </row>
    <row r="154" spans="1:27" s="272" customFormat="1" ht="18.75" customHeight="1">
      <c r="A154" s="393">
        <f t="shared" si="13"/>
        <v>0</v>
      </c>
      <c r="B154" s="394">
        <f t="shared" si="11"/>
        <v>0</v>
      </c>
      <c r="C154" s="395">
        <f>IF(($P$9-SUM($C$9:C153))&gt;0,$AA$9,0)</f>
        <v>0</v>
      </c>
      <c r="D154" s="396">
        <f>IF(($P$10-SUM($D$9:D153))&gt;0,$AA$10,0)</f>
        <v>0</v>
      </c>
      <c r="E154" s="397">
        <f>ROUND(((P$9-SUM(C$9:C153))*G$2/100)/12,0)+ROUND(((P$10-SUM(D$9:D153))*(G$2-P$15)/100)/12,0)</f>
        <v>0</v>
      </c>
      <c r="F154" s="398">
        <f t="shared" si="10"/>
        <v>0</v>
      </c>
      <c r="G154" s="1939"/>
      <c r="H154" s="1940"/>
      <c r="I154" s="399"/>
      <c r="J154" s="399"/>
      <c r="K154" s="399"/>
      <c r="L154" s="399"/>
      <c r="M154" s="400">
        <f t="shared" si="12"/>
        <v>0</v>
      </c>
      <c r="N154" s="279"/>
      <c r="X154" s="270"/>
      <c r="Y154" s="270"/>
      <c r="Z154" s="270"/>
      <c r="AA154" s="271"/>
    </row>
    <row r="155" spans="1:27" s="272" customFormat="1" ht="18.75" customHeight="1">
      <c r="A155" s="393">
        <f t="shared" si="13"/>
        <v>0</v>
      </c>
      <c r="B155" s="394">
        <f t="shared" si="11"/>
        <v>0</v>
      </c>
      <c r="C155" s="395">
        <f>IF(($P$9-SUM($C$9:C154))&gt;0,$AA$9,0)</f>
        <v>0</v>
      </c>
      <c r="D155" s="396">
        <f>IF(($P$10-SUM($D$9:D154))&gt;0,$AA$10,0)</f>
        <v>0</v>
      </c>
      <c r="E155" s="397">
        <f>ROUND(((P$9-SUM(C$9:C154))*G$2/100)/12,0)+ROUND(((P$10-SUM(D$9:D154))*(G$2-P$15)/100)/12,0)</f>
        <v>0</v>
      </c>
      <c r="F155" s="398">
        <f t="shared" si="10"/>
        <v>0</v>
      </c>
      <c r="G155" s="1939"/>
      <c r="H155" s="1940"/>
      <c r="I155" s="399"/>
      <c r="J155" s="399"/>
      <c r="K155" s="399"/>
      <c r="L155" s="399"/>
      <c r="M155" s="400">
        <f t="shared" si="12"/>
        <v>0</v>
      </c>
      <c r="N155" s="279"/>
      <c r="X155" s="270"/>
      <c r="Y155" s="270"/>
      <c r="Z155" s="270"/>
      <c r="AA155" s="271"/>
    </row>
    <row r="156" spans="1:27" s="272" customFormat="1" ht="18.75" customHeight="1">
      <c r="A156" s="393">
        <f t="shared" si="13"/>
        <v>0</v>
      </c>
      <c r="B156" s="394">
        <f t="shared" si="11"/>
        <v>0</v>
      </c>
      <c r="C156" s="395">
        <f>IF(($P$9-SUM($C$9:C155))&gt;0,$AA$9,0)</f>
        <v>0</v>
      </c>
      <c r="D156" s="396">
        <f>IF(($P$10-SUM($D$9:D155))&gt;0,$AA$10,0)</f>
        <v>0</v>
      </c>
      <c r="E156" s="397">
        <f>ROUND(((P$9-SUM(C$9:C155))*G$2/100)/12,0)+ROUND(((P$10-SUM(D$9:D155))*(G$2-P$15)/100)/12,0)</f>
        <v>0</v>
      </c>
      <c r="F156" s="398">
        <f t="shared" si="10"/>
        <v>0</v>
      </c>
      <c r="G156" s="1939"/>
      <c r="H156" s="1940"/>
      <c r="I156" s="399"/>
      <c r="J156" s="399"/>
      <c r="K156" s="399"/>
      <c r="L156" s="399"/>
      <c r="M156" s="400">
        <f t="shared" si="12"/>
        <v>0</v>
      </c>
      <c r="N156" s="279"/>
      <c r="X156" s="270"/>
      <c r="Y156" s="270"/>
      <c r="Z156" s="270"/>
      <c r="AA156" s="271"/>
    </row>
    <row r="157" spans="1:27" s="272" customFormat="1" ht="18.75" customHeight="1">
      <c r="A157" s="393">
        <f t="shared" si="13"/>
        <v>0</v>
      </c>
      <c r="B157" s="394">
        <f t="shared" si="11"/>
        <v>0</v>
      </c>
      <c r="C157" s="395">
        <f>IF(($P$9-SUM($C$9:C156))&gt;0,$AA$9,0)</f>
        <v>0</v>
      </c>
      <c r="D157" s="396">
        <f>IF(($P$10-SUM($D$9:D156))&gt;0,$AA$10,0)</f>
        <v>0</v>
      </c>
      <c r="E157" s="397">
        <f>ROUND(((P$9-SUM(C$9:C156))*G$2/100)/12,0)+ROUND(((P$10-SUM(D$9:D156))*(G$2-P$15)/100)/12,0)</f>
        <v>0</v>
      </c>
      <c r="F157" s="398">
        <f t="shared" si="10"/>
        <v>0</v>
      </c>
      <c r="G157" s="1939"/>
      <c r="H157" s="1940"/>
      <c r="I157" s="399"/>
      <c r="J157" s="399"/>
      <c r="K157" s="399"/>
      <c r="L157" s="399"/>
      <c r="M157" s="400">
        <f t="shared" si="12"/>
        <v>0</v>
      </c>
      <c r="N157" s="279"/>
      <c r="X157" s="270"/>
      <c r="Y157" s="270"/>
      <c r="Z157" s="270"/>
      <c r="AA157" s="271"/>
    </row>
    <row r="158" spans="1:27" s="272" customFormat="1" ht="18.75" customHeight="1">
      <c r="A158" s="393">
        <f t="shared" si="13"/>
        <v>0</v>
      </c>
      <c r="B158" s="394">
        <f t="shared" si="11"/>
        <v>0</v>
      </c>
      <c r="C158" s="395">
        <f>IF(($P$9-SUM($C$9:C157))&gt;0,$AA$9,0)</f>
        <v>0</v>
      </c>
      <c r="D158" s="396">
        <f>IF(($P$10-SUM($D$9:D157))&gt;0,$AA$10,0)</f>
        <v>0</v>
      </c>
      <c r="E158" s="397">
        <f>ROUND(((P$9-SUM(C$9:C157))*G$2/100)/12,0)+ROUND(((P$10-SUM(D$9:D157))*(G$2-P$15)/100)/12,0)</f>
        <v>0</v>
      </c>
      <c r="F158" s="398">
        <f t="shared" si="10"/>
        <v>0</v>
      </c>
      <c r="G158" s="1939"/>
      <c r="H158" s="1940"/>
      <c r="I158" s="399"/>
      <c r="J158" s="399"/>
      <c r="K158" s="399"/>
      <c r="L158" s="399"/>
      <c r="M158" s="400">
        <f t="shared" si="12"/>
        <v>0</v>
      </c>
      <c r="N158" s="279"/>
      <c r="X158" s="270"/>
      <c r="Y158" s="270"/>
      <c r="Z158" s="270"/>
      <c r="AA158" s="271"/>
    </row>
    <row r="159" spans="1:27" s="272" customFormat="1" ht="18.75" customHeight="1">
      <c r="A159" s="393">
        <f t="shared" si="13"/>
        <v>0</v>
      </c>
      <c r="B159" s="394">
        <f t="shared" si="11"/>
        <v>0</v>
      </c>
      <c r="C159" s="395">
        <f>IF(($P$9-SUM($C$9:C158))&gt;0,$AA$9,0)</f>
        <v>0</v>
      </c>
      <c r="D159" s="396">
        <f>IF(($P$10-SUM($D$9:D158))&gt;0,$AA$10,0)</f>
        <v>0</v>
      </c>
      <c r="E159" s="397">
        <f>ROUND(((P$9-SUM(C$9:C158))*G$2/100)/12,0)+ROUND(((P$10-SUM(D$9:D158))*(G$2-P$15)/100)/12,0)</f>
        <v>0</v>
      </c>
      <c r="F159" s="398">
        <f t="shared" si="10"/>
        <v>0</v>
      </c>
      <c r="G159" s="1939"/>
      <c r="H159" s="1940"/>
      <c r="I159" s="399"/>
      <c r="J159" s="399"/>
      <c r="K159" s="399"/>
      <c r="L159" s="399"/>
      <c r="M159" s="400">
        <f t="shared" si="12"/>
        <v>0</v>
      </c>
      <c r="N159" s="279"/>
      <c r="X159" s="270"/>
      <c r="Y159" s="270"/>
      <c r="Z159" s="270"/>
      <c r="AA159" s="271"/>
    </row>
    <row r="160" spans="1:27" s="272" customFormat="1" ht="18.75" customHeight="1">
      <c r="A160" s="393">
        <f t="shared" si="13"/>
        <v>0</v>
      </c>
      <c r="B160" s="394">
        <f t="shared" si="11"/>
        <v>0</v>
      </c>
      <c r="C160" s="395">
        <f>IF(($P$9-SUM($C$9:C159))&gt;0,$AA$9,0)</f>
        <v>0</v>
      </c>
      <c r="D160" s="396">
        <f>IF(($P$10-SUM($D$9:D159))&gt;0,$AA$10,0)</f>
        <v>0</v>
      </c>
      <c r="E160" s="397">
        <f>ROUND(((P$9-SUM(C$9:C159))*G$2/100)/12,0)+ROUND(((P$10-SUM(D$9:D159))*(G$2-P$15)/100)/12,0)</f>
        <v>0</v>
      </c>
      <c r="F160" s="398">
        <f t="shared" si="10"/>
        <v>0</v>
      </c>
      <c r="G160" s="1939"/>
      <c r="H160" s="1940"/>
      <c r="I160" s="399"/>
      <c r="J160" s="399"/>
      <c r="K160" s="399"/>
      <c r="L160" s="399"/>
      <c r="M160" s="400">
        <f t="shared" si="12"/>
        <v>0</v>
      </c>
      <c r="N160" s="279"/>
      <c r="X160" s="270"/>
      <c r="Y160" s="270"/>
      <c r="Z160" s="270"/>
      <c r="AA160" s="271"/>
    </row>
    <row r="161" spans="1:27" s="272" customFormat="1" ht="18.75" customHeight="1">
      <c r="A161" s="393">
        <f t="shared" si="13"/>
        <v>0</v>
      </c>
      <c r="B161" s="394">
        <f t="shared" si="11"/>
        <v>0</v>
      </c>
      <c r="C161" s="395">
        <f>IF(($P$9-SUM($C$9:C160))&gt;0,$AA$9,0)</f>
        <v>0</v>
      </c>
      <c r="D161" s="396">
        <f>IF(($P$10-SUM($D$9:D160))&gt;0,$AA$10,0)</f>
        <v>0</v>
      </c>
      <c r="E161" s="397">
        <f>ROUND(((P$9-SUM(C$9:C160))*G$2/100)/12,0)+ROUND(((P$10-SUM(D$9:D160))*(G$2-P$15)/100)/12,0)</f>
        <v>0</v>
      </c>
      <c r="F161" s="398">
        <f t="shared" si="10"/>
        <v>0</v>
      </c>
      <c r="G161" s="1939"/>
      <c r="H161" s="1940"/>
      <c r="I161" s="399"/>
      <c r="J161" s="399"/>
      <c r="K161" s="399"/>
      <c r="L161" s="399"/>
      <c r="M161" s="400">
        <f t="shared" si="12"/>
        <v>0</v>
      </c>
      <c r="N161" s="279"/>
      <c r="X161" s="270"/>
      <c r="Y161" s="270"/>
      <c r="Z161" s="270"/>
      <c r="AA161" s="271"/>
    </row>
    <row r="162" spans="1:27" s="272" customFormat="1" ht="18.75" customHeight="1">
      <c r="A162" s="393">
        <f t="shared" si="13"/>
        <v>0</v>
      </c>
      <c r="B162" s="394">
        <f t="shared" si="11"/>
        <v>0</v>
      </c>
      <c r="C162" s="395">
        <f>IF(($P$9-SUM($C$9:C161))&gt;0,$AA$9,0)</f>
        <v>0</v>
      </c>
      <c r="D162" s="396">
        <f>IF(($P$10-SUM($D$9:D161))&gt;0,$AA$10,0)</f>
        <v>0</v>
      </c>
      <c r="E162" s="397">
        <f>ROUND(((P$9-SUM(C$9:C161))*G$2/100)/12,0)+ROUND(((P$10-SUM(D$9:D161))*(G$2-P$15)/100)/12,0)</f>
        <v>0</v>
      </c>
      <c r="F162" s="398">
        <f t="shared" si="10"/>
        <v>0</v>
      </c>
      <c r="G162" s="404" t="s">
        <v>287</v>
      </c>
      <c r="H162" s="424">
        <f>IF(P$13&gt;1,"未定",SUM(F153:F164))</f>
        <v>0</v>
      </c>
      <c r="I162" s="399"/>
      <c r="J162" s="399"/>
      <c r="K162" s="399"/>
      <c r="L162" s="399"/>
      <c r="M162" s="400">
        <f t="shared" si="12"/>
        <v>0</v>
      </c>
      <c r="N162" s="279"/>
      <c r="X162" s="270"/>
      <c r="Y162" s="270"/>
      <c r="Z162" s="270"/>
      <c r="AA162" s="271"/>
    </row>
    <row r="163" spans="1:27" s="272" customFormat="1" ht="18.75" customHeight="1">
      <c r="A163" s="393">
        <f t="shared" si="13"/>
        <v>0</v>
      </c>
      <c r="B163" s="394">
        <f t="shared" si="11"/>
        <v>0</v>
      </c>
      <c r="C163" s="395">
        <f>IF(($P$9-SUM($C$9:C162))&gt;0,$AA$9,0)</f>
        <v>0</v>
      </c>
      <c r="D163" s="396">
        <f>IF(($P$10-SUM($D$9:D162))&gt;0,$AA$10,0)</f>
        <v>0</v>
      </c>
      <c r="E163" s="397">
        <f>ROUND(((P$9-SUM(C$9:C162))*G$2/100)/12,0)+ROUND(((P$10-SUM(D$9:D162))*(G$2-P$15)/100)/12,0)</f>
        <v>0</v>
      </c>
      <c r="F163" s="398">
        <f t="shared" si="10"/>
        <v>0</v>
      </c>
      <c r="G163" s="406" t="s">
        <v>308</v>
      </c>
      <c r="H163" s="407">
        <f>SUM(B153:B164)</f>
        <v>0</v>
      </c>
      <c r="I163" s="399"/>
      <c r="J163" s="399"/>
      <c r="K163" s="399"/>
      <c r="L163" s="399"/>
      <c r="M163" s="400">
        <f t="shared" si="12"/>
        <v>0</v>
      </c>
      <c r="N163" s="279"/>
      <c r="X163" s="270"/>
      <c r="Y163" s="270"/>
      <c r="Z163" s="270"/>
      <c r="AA163" s="271"/>
    </row>
    <row r="164" spans="1:27" s="272" customFormat="1" ht="18.75" customHeight="1">
      <c r="A164" s="409">
        <f t="shared" si="13"/>
        <v>0</v>
      </c>
      <c r="B164" s="410">
        <f t="shared" si="11"/>
        <v>0</v>
      </c>
      <c r="C164" s="411">
        <f>IF(($P$9-SUM($C$9:C163))&gt;0,$AA$9,0)</f>
        <v>0</v>
      </c>
      <c r="D164" s="412">
        <f>IF(($P$10-SUM($D$9:D163))&gt;0,$AA$10,0)</f>
        <v>0</v>
      </c>
      <c r="E164" s="413">
        <f>ROUND(((P$9-SUM(C$9:C163))*G$2/100)/12,0)+ROUND(((P$10-SUM(D$9:D163))*(G$2-P$15)/100)/12,0)</f>
        <v>0</v>
      </c>
      <c r="F164" s="414">
        <f t="shared" si="10"/>
        <v>0</v>
      </c>
      <c r="G164" s="415" t="s">
        <v>310</v>
      </c>
      <c r="H164" s="416">
        <f>IF(P$13&gt;1,"未定",SUM(E153:E164))</f>
        <v>0</v>
      </c>
      <c r="I164" s="417"/>
      <c r="J164" s="417"/>
      <c r="K164" s="417"/>
      <c r="L164" s="417"/>
      <c r="M164" s="418">
        <f t="shared" si="12"/>
        <v>0</v>
      </c>
      <c r="N164" s="279"/>
      <c r="X164" s="270"/>
      <c r="Y164" s="270"/>
      <c r="Z164" s="270"/>
      <c r="AA164" s="271"/>
    </row>
    <row r="165" spans="1:27" s="272" customFormat="1" ht="18.75" customHeight="1">
      <c r="A165" s="697">
        <f t="shared" si="13"/>
        <v>0</v>
      </c>
      <c r="B165" s="698">
        <f t="shared" si="11"/>
        <v>0</v>
      </c>
      <c r="C165" s="699">
        <f>IF(($P$9-SUM($C$9:C164))&gt;0,$AA$9,0)</f>
        <v>0</v>
      </c>
      <c r="D165" s="700">
        <f>IF(($P$10-SUM($D$9:D164))&gt;0,$AA$10,0)</f>
        <v>0</v>
      </c>
      <c r="E165" s="419">
        <f>ROUND(((P$9-SUM(C$9:C164))*G$2/100)/12,0)+ROUND(((P$10-SUM(D$9:D164))*(G$2-P$15)/100)/12,0)</f>
        <v>0</v>
      </c>
      <c r="F165" s="702">
        <f t="shared" si="10"/>
        <v>0</v>
      </c>
      <c r="G165" s="1937" t="s">
        <v>330</v>
      </c>
      <c r="H165" s="1938"/>
      <c r="I165" s="703"/>
      <c r="J165" s="703"/>
      <c r="K165" s="703"/>
      <c r="L165" s="703"/>
      <c r="M165" s="705">
        <f t="shared" si="12"/>
        <v>0</v>
      </c>
      <c r="N165" s="279"/>
      <c r="X165" s="270"/>
      <c r="Y165" s="270"/>
      <c r="Z165" s="270"/>
      <c r="AA165" s="271"/>
    </row>
    <row r="166" spans="1:27" s="272" customFormat="1" ht="18.75" customHeight="1">
      <c r="A166" s="393">
        <f t="shared" si="13"/>
        <v>0</v>
      </c>
      <c r="B166" s="394">
        <f t="shared" si="11"/>
        <v>0</v>
      </c>
      <c r="C166" s="395">
        <f>IF(($P$9-SUM($C$9:C165))&gt;0,$AA$9,0)</f>
        <v>0</v>
      </c>
      <c r="D166" s="396">
        <f>IF(($P$10-SUM($D$9:D165))&gt;0,$AA$10,0)</f>
        <v>0</v>
      </c>
      <c r="E166" s="397">
        <f>ROUND(((P$9-SUM(C$9:C165))*G$2/100)/12,0)+ROUND(((P$10-SUM(D$9:D165))*(G$2-P$15)/100)/12,0)</f>
        <v>0</v>
      </c>
      <c r="F166" s="398">
        <f t="shared" si="10"/>
        <v>0</v>
      </c>
      <c r="G166" s="1939"/>
      <c r="H166" s="1940"/>
      <c r="I166" s="399"/>
      <c r="J166" s="399"/>
      <c r="K166" s="399"/>
      <c r="L166" s="399"/>
      <c r="M166" s="400">
        <f t="shared" si="12"/>
        <v>0</v>
      </c>
      <c r="N166" s="279"/>
      <c r="X166" s="270"/>
      <c r="Y166" s="270"/>
      <c r="Z166" s="270"/>
      <c r="AA166" s="271"/>
    </row>
    <row r="167" spans="1:27" s="272" customFormat="1" ht="18.75" customHeight="1">
      <c r="A167" s="393">
        <f t="shared" si="13"/>
        <v>0</v>
      </c>
      <c r="B167" s="394">
        <f t="shared" si="11"/>
        <v>0</v>
      </c>
      <c r="C167" s="395">
        <f>IF(($P$9-SUM($C$9:C166))&gt;0,$AA$9,0)</f>
        <v>0</v>
      </c>
      <c r="D167" s="396">
        <f>IF(($P$10-SUM($D$9:D166))&gt;0,$AA$10,0)</f>
        <v>0</v>
      </c>
      <c r="E167" s="397">
        <f>ROUND(((P$9-SUM(C$9:C166))*G$2/100)/12,0)+ROUND(((P$10-SUM(D$9:D166))*(G$2-P$15)/100)/12,0)</f>
        <v>0</v>
      </c>
      <c r="F167" s="398">
        <f t="shared" si="10"/>
        <v>0</v>
      </c>
      <c r="G167" s="1939"/>
      <c r="H167" s="1940"/>
      <c r="I167" s="399"/>
      <c r="J167" s="399"/>
      <c r="K167" s="399"/>
      <c r="L167" s="399"/>
      <c r="M167" s="400">
        <f t="shared" si="12"/>
        <v>0</v>
      </c>
      <c r="N167" s="279"/>
      <c r="X167" s="270"/>
      <c r="Y167" s="270"/>
      <c r="Z167" s="270"/>
      <c r="AA167" s="271"/>
    </row>
    <row r="168" spans="1:27" s="272" customFormat="1" ht="18.75" customHeight="1">
      <c r="A168" s="393">
        <f t="shared" si="13"/>
        <v>0</v>
      </c>
      <c r="B168" s="394">
        <f t="shared" si="11"/>
        <v>0</v>
      </c>
      <c r="C168" s="395">
        <f>IF(($P$9-SUM($C$9:C167))&gt;0,$AA$9,0)</f>
        <v>0</v>
      </c>
      <c r="D168" s="396">
        <f>IF(($P$10-SUM($D$9:D167))&gt;0,$AA$10,0)</f>
        <v>0</v>
      </c>
      <c r="E168" s="397">
        <f>ROUND(((P$9-SUM(C$9:C167))*G$2/100)/12,0)+ROUND(((P$10-SUM(D$9:D167))*(G$2-P$15)/100)/12,0)</f>
        <v>0</v>
      </c>
      <c r="F168" s="398">
        <f t="shared" si="10"/>
        <v>0</v>
      </c>
      <c r="G168" s="1939"/>
      <c r="H168" s="1940"/>
      <c r="I168" s="399"/>
      <c r="J168" s="399"/>
      <c r="K168" s="399"/>
      <c r="L168" s="399"/>
      <c r="M168" s="400">
        <f t="shared" si="12"/>
        <v>0</v>
      </c>
      <c r="N168" s="279"/>
      <c r="X168" s="270"/>
      <c r="Y168" s="270"/>
      <c r="Z168" s="270"/>
      <c r="AA168" s="271"/>
    </row>
    <row r="169" spans="1:27" s="272" customFormat="1" ht="18.75" customHeight="1">
      <c r="A169" s="393">
        <f t="shared" si="13"/>
        <v>0</v>
      </c>
      <c r="B169" s="394">
        <f t="shared" si="11"/>
        <v>0</v>
      </c>
      <c r="C169" s="395">
        <f>IF(($P$9-SUM($C$9:C168))&gt;0,$AA$9,0)</f>
        <v>0</v>
      </c>
      <c r="D169" s="396">
        <f>IF(($P$10-SUM($D$9:D168))&gt;0,$AA$10,0)</f>
        <v>0</v>
      </c>
      <c r="E169" s="397">
        <f>ROUND(((P$9-SUM(C$9:C168))*G$2/100)/12,0)+ROUND(((P$10-SUM(D$9:D168))*(G$2-P$15)/100)/12,0)</f>
        <v>0</v>
      </c>
      <c r="F169" s="398">
        <f t="shared" si="10"/>
        <v>0</v>
      </c>
      <c r="G169" s="1939"/>
      <c r="H169" s="1940"/>
      <c r="I169" s="399"/>
      <c r="J169" s="399"/>
      <c r="K169" s="399"/>
      <c r="L169" s="399"/>
      <c r="M169" s="400">
        <f t="shared" si="12"/>
        <v>0</v>
      </c>
      <c r="N169" s="279"/>
      <c r="X169" s="270"/>
      <c r="Y169" s="270"/>
      <c r="Z169" s="270"/>
      <c r="AA169" s="271"/>
    </row>
    <row r="170" spans="1:27" s="272" customFormat="1" ht="18.75" customHeight="1">
      <c r="A170" s="393">
        <f t="shared" si="13"/>
        <v>0</v>
      </c>
      <c r="B170" s="394">
        <f t="shared" si="11"/>
        <v>0</v>
      </c>
      <c r="C170" s="395">
        <f>IF(($P$9-SUM($C$9:C169))&gt;0,$AA$9,0)</f>
        <v>0</v>
      </c>
      <c r="D170" s="396">
        <f>IF(($P$10-SUM($D$9:D169))&gt;0,$AA$10,0)</f>
        <v>0</v>
      </c>
      <c r="E170" s="397">
        <f>ROUND(((P$9-SUM(C$9:C169))*G$2/100)/12,0)+ROUND(((P$10-SUM(D$9:D169))*(G$2-P$15)/100)/12,0)</f>
        <v>0</v>
      </c>
      <c r="F170" s="398">
        <f t="shared" si="10"/>
        <v>0</v>
      </c>
      <c r="G170" s="1939"/>
      <c r="H170" s="1940"/>
      <c r="I170" s="399"/>
      <c r="J170" s="399"/>
      <c r="K170" s="399"/>
      <c r="L170" s="399"/>
      <c r="M170" s="400">
        <f t="shared" si="12"/>
        <v>0</v>
      </c>
      <c r="N170" s="279"/>
      <c r="X170" s="270"/>
      <c r="Y170" s="270"/>
      <c r="Z170" s="270"/>
      <c r="AA170" s="271"/>
    </row>
    <row r="171" spans="1:27" s="272" customFormat="1" ht="18.75" customHeight="1">
      <c r="A171" s="393">
        <f t="shared" si="13"/>
        <v>0</v>
      </c>
      <c r="B171" s="394">
        <f t="shared" si="11"/>
        <v>0</v>
      </c>
      <c r="C171" s="395">
        <f>IF(($P$9-SUM($C$9:C170))&gt;0,$AA$9,0)</f>
        <v>0</v>
      </c>
      <c r="D171" s="396">
        <f>IF(($P$10-SUM($D$9:D170))&gt;0,$AA$10,0)</f>
        <v>0</v>
      </c>
      <c r="E171" s="397">
        <f>ROUND(((P$9-SUM(C$9:C170))*G$2/100)/12,0)+ROUND(((P$10-SUM(D$9:D170))*(G$2-P$15)/100)/12,0)</f>
        <v>0</v>
      </c>
      <c r="F171" s="398">
        <f t="shared" si="10"/>
        <v>0</v>
      </c>
      <c r="G171" s="1939"/>
      <c r="H171" s="1940"/>
      <c r="I171" s="399"/>
      <c r="J171" s="399"/>
      <c r="K171" s="399"/>
      <c r="L171" s="399"/>
      <c r="M171" s="400">
        <f t="shared" si="12"/>
        <v>0</v>
      </c>
      <c r="N171" s="279"/>
      <c r="X171" s="270"/>
      <c r="Y171" s="270"/>
      <c r="Z171" s="270"/>
      <c r="AA171" s="271"/>
    </row>
    <row r="172" spans="1:27" s="272" customFormat="1" ht="18.75" customHeight="1">
      <c r="A172" s="393">
        <f t="shared" si="13"/>
        <v>0</v>
      </c>
      <c r="B172" s="394">
        <f t="shared" si="11"/>
        <v>0</v>
      </c>
      <c r="C172" s="395">
        <f>IF(($P$9-SUM($C$9:C171))&gt;0,$AA$9,0)</f>
        <v>0</v>
      </c>
      <c r="D172" s="396">
        <f>IF(($P$10-SUM($D$9:D171))&gt;0,$AA$10,0)</f>
        <v>0</v>
      </c>
      <c r="E172" s="397">
        <f>ROUND(((P$9-SUM(C$9:C171))*G$2/100)/12,0)+ROUND(((P$10-SUM(D$9:D171))*(G$2-P$15)/100)/12,0)</f>
        <v>0</v>
      </c>
      <c r="F172" s="398">
        <f t="shared" si="10"/>
        <v>0</v>
      </c>
      <c r="G172" s="1939"/>
      <c r="H172" s="1940"/>
      <c r="I172" s="399"/>
      <c r="J172" s="399"/>
      <c r="K172" s="399"/>
      <c r="L172" s="399"/>
      <c r="M172" s="400">
        <f t="shared" si="12"/>
        <v>0</v>
      </c>
      <c r="N172" s="279"/>
      <c r="X172" s="270"/>
      <c r="Y172" s="270"/>
      <c r="Z172" s="270"/>
      <c r="AA172" s="271"/>
    </row>
    <row r="173" spans="1:27" s="272" customFormat="1" ht="18.75" customHeight="1">
      <c r="A173" s="393">
        <f t="shared" si="13"/>
        <v>0</v>
      </c>
      <c r="B173" s="394">
        <f t="shared" si="11"/>
        <v>0</v>
      </c>
      <c r="C173" s="395">
        <f>IF(($P$9-SUM($C$9:C172))&gt;0,$AA$9,0)</f>
        <v>0</v>
      </c>
      <c r="D173" s="396">
        <f>IF(($P$10-SUM($D$9:D172))&gt;0,$AA$10,0)</f>
        <v>0</v>
      </c>
      <c r="E173" s="397">
        <f>ROUND(((P$9-SUM(C$9:C172))*G$2/100)/12,0)+ROUND(((P$10-SUM(D$9:D172))*(G$2-P$15)/100)/12,0)</f>
        <v>0</v>
      </c>
      <c r="F173" s="398">
        <f t="shared" si="10"/>
        <v>0</v>
      </c>
      <c r="G173" s="1939"/>
      <c r="H173" s="1940"/>
      <c r="I173" s="399"/>
      <c r="J173" s="399"/>
      <c r="K173" s="399"/>
      <c r="L173" s="399"/>
      <c r="M173" s="400">
        <f t="shared" si="12"/>
        <v>0</v>
      </c>
      <c r="N173" s="279"/>
      <c r="X173" s="270"/>
      <c r="Y173" s="270"/>
      <c r="Z173" s="270"/>
      <c r="AA173" s="271"/>
    </row>
    <row r="174" spans="1:27" s="272" customFormat="1" ht="18.75" customHeight="1">
      <c r="A174" s="393">
        <f t="shared" si="13"/>
        <v>0</v>
      </c>
      <c r="B174" s="394">
        <f t="shared" si="11"/>
        <v>0</v>
      </c>
      <c r="C174" s="395">
        <f>IF(($P$9-SUM($C$9:C173))&gt;0,$AA$9,0)</f>
        <v>0</v>
      </c>
      <c r="D174" s="396">
        <f>IF(($P$10-SUM($D$9:D173))&gt;0,$AA$10,0)</f>
        <v>0</v>
      </c>
      <c r="E174" s="397">
        <f>ROUND(((P$9-SUM(C$9:C173))*G$2/100)/12,0)+ROUND(((P$10-SUM(D$9:D173))*(G$2-P$15)/100)/12,0)</f>
        <v>0</v>
      </c>
      <c r="F174" s="398">
        <f t="shared" si="10"/>
        <v>0</v>
      </c>
      <c r="G174" s="404" t="s">
        <v>287</v>
      </c>
      <c r="H174" s="424">
        <f>IF(P$13&gt;1,"未定",SUM(F165:F176))</f>
        <v>0</v>
      </c>
      <c r="I174" s="399"/>
      <c r="J174" s="399"/>
      <c r="K174" s="399"/>
      <c r="L174" s="399"/>
      <c r="M174" s="400">
        <f t="shared" si="12"/>
        <v>0</v>
      </c>
      <c r="N174" s="279"/>
      <c r="X174" s="270"/>
      <c r="Y174" s="270"/>
      <c r="Z174" s="270"/>
      <c r="AA174" s="271"/>
    </row>
    <row r="175" spans="1:27" s="272" customFormat="1" ht="18.75" customHeight="1">
      <c r="A175" s="393">
        <f t="shared" si="13"/>
        <v>0</v>
      </c>
      <c r="B175" s="394">
        <f t="shared" si="11"/>
        <v>0</v>
      </c>
      <c r="C175" s="395">
        <f>IF(($P$9-SUM($C$9:C174))&gt;0,$AA$9,0)</f>
        <v>0</v>
      </c>
      <c r="D175" s="396">
        <f>IF(($P$10-SUM($D$9:D174))&gt;0,$AA$10,0)</f>
        <v>0</v>
      </c>
      <c r="E175" s="397">
        <f>ROUND(((P$9-SUM(C$9:C174))*G$2/100)/12,0)+ROUND(((P$10-SUM(D$9:D174))*(G$2-P$15)/100)/12,0)</f>
        <v>0</v>
      </c>
      <c r="F175" s="398">
        <f t="shared" si="10"/>
        <v>0</v>
      </c>
      <c r="G175" s="406" t="s">
        <v>308</v>
      </c>
      <c r="H175" s="407">
        <f>SUM(B165:B176)</f>
        <v>0</v>
      </c>
      <c r="I175" s="399"/>
      <c r="J175" s="399"/>
      <c r="K175" s="399"/>
      <c r="L175" s="399"/>
      <c r="M175" s="400">
        <f t="shared" si="12"/>
        <v>0</v>
      </c>
      <c r="N175" s="279"/>
      <c r="X175" s="270"/>
      <c r="Y175" s="270"/>
      <c r="Z175" s="270"/>
      <c r="AA175" s="271"/>
    </row>
    <row r="176" spans="1:27" s="272" customFormat="1" ht="18.75" customHeight="1">
      <c r="A176" s="409">
        <f t="shared" si="13"/>
        <v>0</v>
      </c>
      <c r="B176" s="410">
        <f t="shared" si="11"/>
        <v>0</v>
      </c>
      <c r="C176" s="411">
        <f>IF(($P$9-SUM($C$9:C175))&gt;0,$AA$9,0)</f>
        <v>0</v>
      </c>
      <c r="D176" s="412">
        <f>IF(($P$10-SUM($D$9:D175))&gt;0,$AA$10,0)</f>
        <v>0</v>
      </c>
      <c r="E176" s="413">
        <f>ROUND(((P$9-SUM(C$9:C175))*G$2/100)/12,0)+ROUND(((P$10-SUM(D$9:D175))*(G$2-P$15)/100)/12,0)</f>
        <v>0</v>
      </c>
      <c r="F176" s="414">
        <f t="shared" si="10"/>
        <v>0</v>
      </c>
      <c r="G176" s="415" t="s">
        <v>310</v>
      </c>
      <c r="H176" s="416">
        <f>IF(P$13&gt;1,"未定",SUM(E165:E176))</f>
        <v>0</v>
      </c>
      <c r="I176" s="417"/>
      <c r="J176" s="417"/>
      <c r="K176" s="417"/>
      <c r="L176" s="417"/>
      <c r="M176" s="418">
        <f t="shared" si="12"/>
        <v>0</v>
      </c>
      <c r="N176" s="279"/>
      <c r="X176" s="270"/>
      <c r="Y176" s="270"/>
      <c r="Z176" s="270"/>
      <c r="AA176" s="271"/>
    </row>
    <row r="177" spans="1:27" s="272" customFormat="1" ht="18.75" customHeight="1">
      <c r="A177" s="697">
        <f t="shared" si="13"/>
        <v>0</v>
      </c>
      <c r="B177" s="698">
        <f t="shared" si="11"/>
        <v>0</v>
      </c>
      <c r="C177" s="699">
        <f>IF(($P$9-SUM($C$9:C176))&gt;0,$AA$9,0)</f>
        <v>0</v>
      </c>
      <c r="D177" s="700">
        <f>IF(($P$10-SUM($D$9:D176))&gt;0,$AA$10,0)</f>
        <v>0</v>
      </c>
      <c r="E177" s="419">
        <f>ROUND(((P$9-SUM(C$9:C176))*G$2/100)/12,0)+ROUND(((P$10-SUM(D$9:D176))*(G$2-P$15)/100)/12,0)</f>
        <v>0</v>
      </c>
      <c r="F177" s="702">
        <f t="shared" si="10"/>
        <v>0</v>
      </c>
      <c r="G177" s="1937" t="s">
        <v>331</v>
      </c>
      <c r="H177" s="1938"/>
      <c r="I177" s="703"/>
      <c r="J177" s="703"/>
      <c r="K177" s="703"/>
      <c r="L177" s="703"/>
      <c r="M177" s="705">
        <f t="shared" si="12"/>
        <v>0</v>
      </c>
      <c r="N177" s="279"/>
      <c r="X177" s="270"/>
      <c r="Y177" s="270"/>
      <c r="Z177" s="270"/>
      <c r="AA177" s="271"/>
    </row>
    <row r="178" spans="1:27" s="272" customFormat="1" ht="18.75" customHeight="1">
      <c r="A178" s="393">
        <f t="shared" si="13"/>
        <v>0</v>
      </c>
      <c r="B178" s="394">
        <f t="shared" si="11"/>
        <v>0</v>
      </c>
      <c r="C178" s="395">
        <f>IF(($P$9-SUM($C$9:C177))&gt;0,$AA$9,0)</f>
        <v>0</v>
      </c>
      <c r="D178" s="396">
        <f>IF(($P$10-SUM($D$9:D177))&gt;0,$AA$10,0)</f>
        <v>0</v>
      </c>
      <c r="E178" s="397">
        <f>ROUND(((P$9-SUM(C$9:C177))*G$2/100)/12,0)+ROUND(((P$10-SUM(D$9:D177))*(G$2-P$15)/100)/12,0)</f>
        <v>0</v>
      </c>
      <c r="F178" s="398">
        <f t="shared" si="10"/>
        <v>0</v>
      </c>
      <c r="G178" s="1939"/>
      <c r="H178" s="1940"/>
      <c r="I178" s="399"/>
      <c r="J178" s="399"/>
      <c r="K178" s="399"/>
      <c r="L178" s="399"/>
      <c r="M178" s="400">
        <f t="shared" si="12"/>
        <v>0</v>
      </c>
      <c r="N178" s="279"/>
      <c r="X178" s="270"/>
      <c r="Y178" s="270"/>
      <c r="Z178" s="270"/>
      <c r="AA178" s="271"/>
    </row>
    <row r="179" spans="1:27" s="272" customFormat="1" ht="18.75" customHeight="1">
      <c r="A179" s="393">
        <f t="shared" si="13"/>
        <v>0</v>
      </c>
      <c r="B179" s="394">
        <f t="shared" si="11"/>
        <v>0</v>
      </c>
      <c r="C179" s="395">
        <f>IF(($P$9-SUM($C$9:C178))&gt;0,$AA$9,0)</f>
        <v>0</v>
      </c>
      <c r="D179" s="396">
        <f>IF(($P$10-SUM($D$9:D178))&gt;0,$AA$10,0)</f>
        <v>0</v>
      </c>
      <c r="E179" s="397">
        <f>ROUND(((P$9-SUM(C$9:C178))*G$2/100)/12,0)+ROUND(((P$10-SUM(D$9:D178))*(G$2-P$15)/100)/12,0)</f>
        <v>0</v>
      </c>
      <c r="F179" s="398">
        <f t="shared" si="10"/>
        <v>0</v>
      </c>
      <c r="G179" s="1939"/>
      <c r="H179" s="1940"/>
      <c r="I179" s="399"/>
      <c r="J179" s="399"/>
      <c r="K179" s="399"/>
      <c r="L179" s="399"/>
      <c r="M179" s="400">
        <f t="shared" si="12"/>
        <v>0</v>
      </c>
      <c r="N179" s="279"/>
      <c r="X179" s="270"/>
      <c r="Y179" s="270"/>
      <c r="Z179" s="270"/>
      <c r="AA179" s="271"/>
    </row>
    <row r="180" spans="1:27" s="272" customFormat="1" ht="18.75" customHeight="1">
      <c r="A180" s="393">
        <f t="shared" si="13"/>
        <v>0</v>
      </c>
      <c r="B180" s="394">
        <f t="shared" si="11"/>
        <v>0</v>
      </c>
      <c r="C180" s="395">
        <f>IF(($P$9-SUM($C$9:C179))&gt;0,$AA$9,0)</f>
        <v>0</v>
      </c>
      <c r="D180" s="396">
        <f>IF(($P$10-SUM($D$9:D179))&gt;0,$AA$10,0)</f>
        <v>0</v>
      </c>
      <c r="E180" s="397">
        <f>ROUND(((P$9-SUM(C$9:C179))*G$2/100)/12,0)+ROUND(((P$10-SUM(D$9:D179))*(G$2-P$15)/100)/12,0)</f>
        <v>0</v>
      </c>
      <c r="F180" s="398">
        <f t="shared" si="10"/>
        <v>0</v>
      </c>
      <c r="G180" s="1939"/>
      <c r="H180" s="1940"/>
      <c r="I180" s="399"/>
      <c r="J180" s="399"/>
      <c r="K180" s="399"/>
      <c r="L180" s="399"/>
      <c r="M180" s="400">
        <f t="shared" si="12"/>
        <v>0</v>
      </c>
      <c r="N180" s="279"/>
      <c r="X180" s="270"/>
      <c r="Y180" s="270"/>
      <c r="Z180" s="270"/>
      <c r="AA180" s="271"/>
    </row>
    <row r="181" spans="1:27" s="272" customFormat="1" ht="18.75" customHeight="1">
      <c r="A181" s="393">
        <f t="shared" si="13"/>
        <v>0</v>
      </c>
      <c r="B181" s="394">
        <f t="shared" si="11"/>
        <v>0</v>
      </c>
      <c r="C181" s="395">
        <f>IF(($P$9-SUM($C$9:C180))&gt;0,$AA$9,0)</f>
        <v>0</v>
      </c>
      <c r="D181" s="396">
        <f>IF(($P$10-SUM($D$9:D180))&gt;0,$AA$10,0)</f>
        <v>0</v>
      </c>
      <c r="E181" s="397">
        <f>ROUND(((P$9-SUM(C$9:C180))*G$2/100)/12,0)+ROUND(((P$10-SUM(D$9:D180))*(G$2-P$15)/100)/12,0)</f>
        <v>0</v>
      </c>
      <c r="F181" s="398">
        <f t="shared" si="10"/>
        <v>0</v>
      </c>
      <c r="G181" s="1939"/>
      <c r="H181" s="1940"/>
      <c r="I181" s="399"/>
      <c r="J181" s="399"/>
      <c r="K181" s="399"/>
      <c r="L181" s="399"/>
      <c r="M181" s="400">
        <f t="shared" si="12"/>
        <v>0</v>
      </c>
      <c r="N181" s="279"/>
      <c r="X181" s="270"/>
      <c r="Y181" s="270"/>
      <c r="Z181" s="270"/>
      <c r="AA181" s="271"/>
    </row>
    <row r="182" spans="1:27" s="272" customFormat="1" ht="18.75" customHeight="1">
      <c r="A182" s="393">
        <f t="shared" si="13"/>
        <v>0</v>
      </c>
      <c r="B182" s="394">
        <f t="shared" si="11"/>
        <v>0</v>
      </c>
      <c r="C182" s="395">
        <f>IF(($P$9-SUM($C$9:C181))&gt;0,$AA$9,0)</f>
        <v>0</v>
      </c>
      <c r="D182" s="396">
        <f>IF(($P$10-SUM($D$9:D181))&gt;0,$AA$10,0)</f>
        <v>0</v>
      </c>
      <c r="E182" s="397">
        <f>ROUND(((P$9-SUM(C$9:C181))*G$2/100)/12,0)+ROUND(((P$10-SUM(D$9:D181))*(G$2-P$15)/100)/12,0)</f>
        <v>0</v>
      </c>
      <c r="F182" s="398">
        <f t="shared" si="10"/>
        <v>0</v>
      </c>
      <c r="G182" s="1939"/>
      <c r="H182" s="1940"/>
      <c r="I182" s="399"/>
      <c r="J182" s="399"/>
      <c r="K182" s="399"/>
      <c r="L182" s="399"/>
      <c r="M182" s="400">
        <f t="shared" si="12"/>
        <v>0</v>
      </c>
      <c r="N182" s="279"/>
      <c r="X182" s="270"/>
      <c r="Y182" s="270"/>
      <c r="Z182" s="270"/>
      <c r="AA182" s="271"/>
    </row>
    <row r="183" spans="1:27" s="272" customFormat="1" ht="18.75" customHeight="1">
      <c r="A183" s="393">
        <f t="shared" si="13"/>
        <v>0</v>
      </c>
      <c r="B183" s="394">
        <f t="shared" si="11"/>
        <v>0</v>
      </c>
      <c r="C183" s="395">
        <f>IF(($P$9-SUM($C$9:C182))&gt;0,$AA$9,0)</f>
        <v>0</v>
      </c>
      <c r="D183" s="396">
        <f>IF(($P$10-SUM($D$9:D182))&gt;0,$AA$10,0)</f>
        <v>0</v>
      </c>
      <c r="E183" s="397">
        <f>ROUND(((P$9-SUM(C$9:C182))*G$2/100)/12,0)+ROUND(((P$10-SUM(D$9:D182))*(G$2-P$15)/100)/12,0)</f>
        <v>0</v>
      </c>
      <c r="F183" s="398">
        <f t="shared" si="10"/>
        <v>0</v>
      </c>
      <c r="G183" s="1939"/>
      <c r="H183" s="1940"/>
      <c r="I183" s="399"/>
      <c r="J183" s="399"/>
      <c r="K183" s="399"/>
      <c r="L183" s="399"/>
      <c r="M183" s="400">
        <f t="shared" si="12"/>
        <v>0</v>
      </c>
      <c r="N183" s="279"/>
      <c r="X183" s="270"/>
      <c r="Y183" s="270"/>
      <c r="Z183" s="270"/>
      <c r="AA183" s="271"/>
    </row>
    <row r="184" spans="1:27" s="272" customFormat="1" ht="18.75" customHeight="1">
      <c r="A184" s="393">
        <f t="shared" si="13"/>
        <v>0</v>
      </c>
      <c r="B184" s="394">
        <f t="shared" si="11"/>
        <v>0</v>
      </c>
      <c r="C184" s="395">
        <f>IF(($P$9-SUM($C$9:C183))&gt;0,$AA$9,0)</f>
        <v>0</v>
      </c>
      <c r="D184" s="396">
        <f>IF(($P$10-SUM($D$9:D183))&gt;0,$AA$10,0)</f>
        <v>0</v>
      </c>
      <c r="E184" s="397">
        <f>ROUND(((P$9-SUM(C$9:C183))*G$2/100)/12,0)+ROUND(((P$10-SUM(D$9:D183))*(G$2-P$15)/100)/12,0)</f>
        <v>0</v>
      </c>
      <c r="F184" s="398">
        <f t="shared" si="10"/>
        <v>0</v>
      </c>
      <c r="G184" s="1939"/>
      <c r="H184" s="1940"/>
      <c r="I184" s="399"/>
      <c r="J184" s="399"/>
      <c r="K184" s="399"/>
      <c r="L184" s="399"/>
      <c r="M184" s="400">
        <f t="shared" si="12"/>
        <v>0</v>
      </c>
      <c r="N184" s="279"/>
      <c r="X184" s="270"/>
      <c r="Y184" s="270"/>
      <c r="Z184" s="270"/>
      <c r="AA184" s="271"/>
    </row>
    <row r="185" spans="1:27" s="272" customFormat="1" ht="18.75" customHeight="1">
      <c r="A185" s="393">
        <f t="shared" si="13"/>
        <v>0</v>
      </c>
      <c r="B185" s="394">
        <f t="shared" si="11"/>
        <v>0</v>
      </c>
      <c r="C185" s="395">
        <f>IF(($P$9-SUM($C$9:C184))&gt;0,$AA$9,0)</f>
        <v>0</v>
      </c>
      <c r="D185" s="396">
        <f>IF(($P$10-SUM($D$9:D184))&gt;0,$AA$10,0)</f>
        <v>0</v>
      </c>
      <c r="E185" s="397">
        <f>ROUND(((P$9-SUM(C$9:C184))*G$2/100)/12,0)+ROUND(((P$10-SUM(D$9:D184))*(G$2-P$15)/100)/12,0)</f>
        <v>0</v>
      </c>
      <c r="F185" s="398">
        <f t="shared" si="10"/>
        <v>0</v>
      </c>
      <c r="G185" s="1939"/>
      <c r="H185" s="1940"/>
      <c r="I185" s="399"/>
      <c r="J185" s="399"/>
      <c r="K185" s="399"/>
      <c r="L185" s="399"/>
      <c r="M185" s="400">
        <f t="shared" si="12"/>
        <v>0</v>
      </c>
      <c r="N185" s="279"/>
      <c r="X185" s="270"/>
      <c r="Y185" s="270"/>
      <c r="Z185" s="270"/>
      <c r="AA185" s="271"/>
    </row>
    <row r="186" spans="1:27" s="272" customFormat="1" ht="18.75" customHeight="1">
      <c r="A186" s="393">
        <f t="shared" si="13"/>
        <v>0</v>
      </c>
      <c r="B186" s="394">
        <f t="shared" si="11"/>
        <v>0</v>
      </c>
      <c r="C186" s="395">
        <f>IF(($P$9-SUM($C$9:C185))&gt;0,$AA$9,0)</f>
        <v>0</v>
      </c>
      <c r="D186" s="396">
        <f>IF(($P$10-SUM($D$9:D185))&gt;0,$AA$10,0)</f>
        <v>0</v>
      </c>
      <c r="E186" s="397">
        <f>ROUND(((P$9-SUM(C$9:C185))*G$2/100)/12,0)+ROUND(((P$10-SUM(D$9:D185))*(G$2-P$15)/100)/12,0)</f>
        <v>0</v>
      </c>
      <c r="F186" s="398">
        <f t="shared" si="10"/>
        <v>0</v>
      </c>
      <c r="G186" s="404" t="s">
        <v>287</v>
      </c>
      <c r="H186" s="424">
        <f>IF(P$13&gt;1,"未定",SUM(F177:F188))</f>
        <v>0</v>
      </c>
      <c r="I186" s="399"/>
      <c r="J186" s="399"/>
      <c r="K186" s="399"/>
      <c r="L186" s="399"/>
      <c r="M186" s="400">
        <f t="shared" si="12"/>
        <v>0</v>
      </c>
      <c r="N186" s="279"/>
      <c r="X186" s="270"/>
      <c r="Y186" s="270"/>
      <c r="Z186" s="270"/>
      <c r="AA186" s="271"/>
    </row>
    <row r="187" spans="1:27" s="272" customFormat="1" ht="18.75" customHeight="1">
      <c r="A187" s="393">
        <f t="shared" si="13"/>
        <v>0</v>
      </c>
      <c r="B187" s="394">
        <f t="shared" si="11"/>
        <v>0</v>
      </c>
      <c r="C187" s="395">
        <f>IF(($P$9-SUM($C$9:C186))&gt;0,$AA$9,0)</f>
        <v>0</v>
      </c>
      <c r="D187" s="396">
        <f>IF(($P$10-SUM($D$9:D186))&gt;0,$AA$10,0)</f>
        <v>0</v>
      </c>
      <c r="E187" s="397">
        <f>ROUND(((P$9-SUM(C$9:C186))*G$2/100)/12,0)+ROUND(((P$10-SUM(D$9:D186))*(G$2-P$15)/100)/12,0)</f>
        <v>0</v>
      </c>
      <c r="F187" s="398">
        <f t="shared" si="10"/>
        <v>0</v>
      </c>
      <c r="G187" s="406" t="s">
        <v>308</v>
      </c>
      <c r="H187" s="407">
        <f>SUM(B177:B188)</f>
        <v>0</v>
      </c>
      <c r="I187" s="399"/>
      <c r="J187" s="399"/>
      <c r="K187" s="399"/>
      <c r="L187" s="399"/>
      <c r="M187" s="400">
        <f t="shared" si="12"/>
        <v>0</v>
      </c>
      <c r="N187" s="279"/>
      <c r="X187" s="270"/>
      <c r="Y187" s="270"/>
      <c r="Z187" s="270"/>
      <c r="AA187" s="271"/>
    </row>
    <row r="188" spans="1:27" s="272" customFormat="1" ht="18.75" customHeight="1">
      <c r="A188" s="409">
        <f t="shared" si="13"/>
        <v>0</v>
      </c>
      <c r="B188" s="410">
        <f t="shared" si="11"/>
        <v>0</v>
      </c>
      <c r="C188" s="411">
        <f>IF(($P$9-SUM($C$9:C187))&gt;0,$AA$9,0)</f>
        <v>0</v>
      </c>
      <c r="D188" s="412">
        <f>IF(($P$10-SUM($D$9:D187))&gt;0,$AA$10,0)</f>
        <v>0</v>
      </c>
      <c r="E188" s="413">
        <f>ROUND(((P$9-SUM(C$9:C187))*G$2/100)/12,0)+ROUND(((P$10-SUM(D$9:D187))*(G$2-P$15)/100)/12,0)</f>
        <v>0</v>
      </c>
      <c r="F188" s="414">
        <f t="shared" si="10"/>
        <v>0</v>
      </c>
      <c r="G188" s="415" t="s">
        <v>310</v>
      </c>
      <c r="H188" s="416">
        <f>IF(P$13&gt;1,"未定",SUM(E177:E188))</f>
        <v>0</v>
      </c>
      <c r="I188" s="417"/>
      <c r="J188" s="417"/>
      <c r="K188" s="417"/>
      <c r="L188" s="417"/>
      <c r="M188" s="418">
        <f t="shared" si="12"/>
        <v>0</v>
      </c>
      <c r="N188" s="279"/>
      <c r="X188" s="270"/>
      <c r="Y188" s="270"/>
      <c r="Z188" s="270"/>
      <c r="AA188" s="271"/>
    </row>
    <row r="189" spans="1:27" s="272" customFormat="1" ht="18.75" customHeight="1">
      <c r="A189" s="697">
        <f t="shared" si="13"/>
        <v>0</v>
      </c>
      <c r="B189" s="698">
        <f t="shared" si="11"/>
        <v>0</v>
      </c>
      <c r="C189" s="699">
        <f>IF(($P$9-SUM($C$9:C188))&gt;0,$AA$9,0)</f>
        <v>0</v>
      </c>
      <c r="D189" s="700">
        <f>IF(($P$10-SUM($D$9:D188))&gt;0,$AA$10,0)</f>
        <v>0</v>
      </c>
      <c r="E189" s="419">
        <f>ROUND(((P$9-SUM(C$9:C188))*G$2/100)/12,0)+ROUND(((P$10-SUM(D$9:D188))*(G$2-P$15)/100)/12,0)</f>
        <v>0</v>
      </c>
      <c r="F189" s="702">
        <f t="shared" si="10"/>
        <v>0</v>
      </c>
      <c r="G189" s="1937" t="s">
        <v>332</v>
      </c>
      <c r="H189" s="1938"/>
      <c r="I189" s="703"/>
      <c r="J189" s="703"/>
      <c r="K189" s="703"/>
      <c r="L189" s="703"/>
      <c r="M189" s="705">
        <f t="shared" si="12"/>
        <v>0</v>
      </c>
      <c r="N189" s="279"/>
      <c r="X189" s="270"/>
      <c r="Y189" s="270"/>
      <c r="Z189" s="270"/>
      <c r="AA189" s="271"/>
    </row>
    <row r="190" spans="1:27" s="272" customFormat="1" ht="18.75" customHeight="1">
      <c r="A190" s="393">
        <f t="shared" si="13"/>
        <v>0</v>
      </c>
      <c r="B190" s="394">
        <f t="shared" si="11"/>
        <v>0</v>
      </c>
      <c r="C190" s="395">
        <f>IF(($P$9-SUM($C$9:C189))&gt;0,$AA$9,0)</f>
        <v>0</v>
      </c>
      <c r="D190" s="396">
        <f>IF(($P$10-SUM($D$9:D189))&gt;0,$AA$10,0)</f>
        <v>0</v>
      </c>
      <c r="E190" s="397">
        <f>ROUND(((P$9-SUM(C$9:C189))*G$2/100)/12,0)+ROUND(((P$10-SUM(D$9:D189))*(G$2-P$15)/100)/12,0)</f>
        <v>0</v>
      </c>
      <c r="F190" s="398">
        <f t="shared" si="10"/>
        <v>0</v>
      </c>
      <c r="G190" s="1939"/>
      <c r="H190" s="1940"/>
      <c r="I190" s="399"/>
      <c r="J190" s="399"/>
      <c r="K190" s="399"/>
      <c r="L190" s="399"/>
      <c r="M190" s="400">
        <f t="shared" si="12"/>
        <v>0</v>
      </c>
      <c r="N190" s="279"/>
      <c r="X190" s="270"/>
      <c r="Y190" s="270"/>
      <c r="Z190" s="270"/>
      <c r="AA190" s="271"/>
    </row>
    <row r="191" spans="1:27" s="272" customFormat="1" ht="18.75" customHeight="1">
      <c r="A191" s="393">
        <f t="shared" si="13"/>
        <v>0</v>
      </c>
      <c r="B191" s="394">
        <f t="shared" si="11"/>
        <v>0</v>
      </c>
      <c r="C191" s="395">
        <f>IF(($P$9-SUM($C$9:C190))&gt;0,$AA$9,0)</f>
        <v>0</v>
      </c>
      <c r="D191" s="396">
        <f>IF(($P$10-SUM($D$9:D190))&gt;0,$AA$10,0)</f>
        <v>0</v>
      </c>
      <c r="E191" s="397">
        <f>ROUND(((P$9-SUM(C$9:C190))*G$2/100)/12,0)+ROUND(((P$10-SUM(D$9:D190))*(G$2-P$15)/100)/12,0)</f>
        <v>0</v>
      </c>
      <c r="F191" s="398">
        <f t="shared" si="10"/>
        <v>0</v>
      </c>
      <c r="G191" s="1939"/>
      <c r="H191" s="1940"/>
      <c r="I191" s="399"/>
      <c r="J191" s="399"/>
      <c r="K191" s="399"/>
      <c r="L191" s="399"/>
      <c r="M191" s="400">
        <f t="shared" si="12"/>
        <v>0</v>
      </c>
      <c r="N191" s="279"/>
      <c r="X191" s="270"/>
      <c r="Y191" s="270"/>
      <c r="Z191" s="270"/>
      <c r="AA191" s="271"/>
    </row>
    <row r="192" spans="1:27" s="272" customFormat="1" ht="18.75" customHeight="1">
      <c r="A192" s="393">
        <f t="shared" si="13"/>
        <v>0</v>
      </c>
      <c r="B192" s="394">
        <f t="shared" si="11"/>
        <v>0</v>
      </c>
      <c r="C192" s="395">
        <f>IF(($P$9-SUM($C$9:C191))&gt;0,$AA$9,0)</f>
        <v>0</v>
      </c>
      <c r="D192" s="396">
        <f>IF(($P$10-SUM($D$9:D191))&gt;0,$AA$10,0)</f>
        <v>0</v>
      </c>
      <c r="E192" s="397">
        <f>ROUND(((P$9-SUM(C$9:C191))*G$2/100)/12,0)+ROUND(((P$10-SUM(D$9:D191))*(G$2-P$15)/100)/12,0)</f>
        <v>0</v>
      </c>
      <c r="F192" s="398">
        <f t="shared" si="10"/>
        <v>0</v>
      </c>
      <c r="G192" s="1939"/>
      <c r="H192" s="1940"/>
      <c r="I192" s="399"/>
      <c r="J192" s="399"/>
      <c r="K192" s="399"/>
      <c r="L192" s="399"/>
      <c r="M192" s="400">
        <f t="shared" si="12"/>
        <v>0</v>
      </c>
      <c r="N192" s="279"/>
      <c r="X192" s="270"/>
      <c r="Y192" s="270"/>
      <c r="Z192" s="270"/>
      <c r="AA192" s="271"/>
    </row>
    <row r="193" spans="1:27" s="272" customFormat="1" ht="18.75" customHeight="1">
      <c r="A193" s="393">
        <f t="shared" si="13"/>
        <v>0</v>
      </c>
      <c r="B193" s="394">
        <f t="shared" si="11"/>
        <v>0</v>
      </c>
      <c r="C193" s="395">
        <f>IF(($P$9-SUM($C$9:C192))&gt;0,$AA$9,0)</f>
        <v>0</v>
      </c>
      <c r="D193" s="396">
        <f>IF(($P$10-SUM($D$9:D192))&gt;0,$AA$10,0)</f>
        <v>0</v>
      </c>
      <c r="E193" s="397">
        <f>ROUND(((P$9-SUM(C$9:C192))*G$2/100)/12,0)+ROUND(((P$10-SUM(D$9:D192))*(G$2-P$15)/100)/12,0)</f>
        <v>0</v>
      </c>
      <c r="F193" s="398">
        <f t="shared" ref="F193:F256" si="14">IF(P$13&gt;1,"未定",B193+E193)</f>
        <v>0</v>
      </c>
      <c r="G193" s="1939"/>
      <c r="H193" s="1940"/>
      <c r="I193" s="399"/>
      <c r="J193" s="399"/>
      <c r="K193" s="399"/>
      <c r="L193" s="399"/>
      <c r="M193" s="400">
        <f t="shared" si="12"/>
        <v>0</v>
      </c>
      <c r="N193" s="279"/>
      <c r="X193" s="270"/>
      <c r="Y193" s="270"/>
      <c r="Z193" s="270"/>
      <c r="AA193" s="271"/>
    </row>
    <row r="194" spans="1:27" s="272" customFormat="1" ht="18.75" customHeight="1">
      <c r="A194" s="393">
        <f t="shared" si="13"/>
        <v>0</v>
      </c>
      <c r="B194" s="394">
        <f t="shared" si="11"/>
        <v>0</v>
      </c>
      <c r="C194" s="395">
        <f>IF(($P$9-SUM($C$9:C193))&gt;0,$AA$9,0)</f>
        <v>0</v>
      </c>
      <c r="D194" s="396">
        <f>IF(($P$10-SUM($D$9:D193))&gt;0,$AA$10,0)</f>
        <v>0</v>
      </c>
      <c r="E194" s="397">
        <f>ROUND(((P$9-SUM(C$9:C193))*G$2/100)/12,0)+ROUND(((P$10-SUM(D$9:D193))*(G$2-P$15)/100)/12,0)</f>
        <v>0</v>
      </c>
      <c r="F194" s="398">
        <f t="shared" si="14"/>
        <v>0</v>
      </c>
      <c r="G194" s="1939"/>
      <c r="H194" s="1940"/>
      <c r="I194" s="399"/>
      <c r="J194" s="399"/>
      <c r="K194" s="399"/>
      <c r="L194" s="399"/>
      <c r="M194" s="400">
        <f t="shared" si="12"/>
        <v>0</v>
      </c>
      <c r="N194" s="279"/>
      <c r="X194" s="270"/>
      <c r="Y194" s="270"/>
      <c r="Z194" s="270"/>
      <c r="AA194" s="271"/>
    </row>
    <row r="195" spans="1:27" s="272" customFormat="1" ht="18.75" customHeight="1">
      <c r="A195" s="393">
        <f t="shared" si="13"/>
        <v>0</v>
      </c>
      <c r="B195" s="394">
        <f t="shared" si="11"/>
        <v>0</v>
      </c>
      <c r="C195" s="395">
        <f>IF(($P$9-SUM($C$9:C194))&gt;0,$AA$9,0)</f>
        <v>0</v>
      </c>
      <c r="D195" s="396">
        <f>IF(($P$10-SUM($D$9:D194))&gt;0,$AA$10,0)</f>
        <v>0</v>
      </c>
      <c r="E195" s="397">
        <f>ROUND(((P$9-SUM(C$9:C194))*G$2/100)/12,0)+ROUND(((P$10-SUM(D$9:D194))*(G$2-P$15)/100)/12,0)</f>
        <v>0</v>
      </c>
      <c r="F195" s="398">
        <f t="shared" si="14"/>
        <v>0</v>
      </c>
      <c r="G195" s="1939"/>
      <c r="H195" s="1940"/>
      <c r="I195" s="399"/>
      <c r="J195" s="399"/>
      <c r="K195" s="399"/>
      <c r="L195" s="399"/>
      <c r="M195" s="400">
        <f t="shared" si="12"/>
        <v>0</v>
      </c>
      <c r="N195" s="279"/>
      <c r="X195" s="270"/>
      <c r="Y195" s="270"/>
      <c r="Z195" s="270"/>
      <c r="AA195" s="271"/>
    </row>
    <row r="196" spans="1:27" s="272" customFormat="1" ht="18.75" customHeight="1">
      <c r="A196" s="393">
        <f t="shared" si="13"/>
        <v>0</v>
      </c>
      <c r="B196" s="394">
        <f t="shared" si="11"/>
        <v>0</v>
      </c>
      <c r="C196" s="395">
        <f>IF(($P$9-SUM($C$9:C195))&gt;0,$AA$9,0)</f>
        <v>0</v>
      </c>
      <c r="D196" s="396">
        <f>IF(($P$10-SUM($D$9:D195))&gt;0,$AA$10,0)</f>
        <v>0</v>
      </c>
      <c r="E196" s="397">
        <f>ROUND(((P$9-SUM(C$9:C195))*G$2/100)/12,0)+ROUND(((P$10-SUM(D$9:D195))*(G$2-P$15)/100)/12,0)</f>
        <v>0</v>
      </c>
      <c r="F196" s="398">
        <f t="shared" si="14"/>
        <v>0</v>
      </c>
      <c r="G196" s="1939"/>
      <c r="H196" s="1940"/>
      <c r="I196" s="399"/>
      <c r="J196" s="399"/>
      <c r="K196" s="399"/>
      <c r="L196" s="399"/>
      <c r="M196" s="400">
        <f t="shared" si="12"/>
        <v>0</v>
      </c>
      <c r="N196" s="279"/>
      <c r="X196" s="270"/>
      <c r="Y196" s="270"/>
      <c r="Z196" s="270"/>
      <c r="AA196" s="271"/>
    </row>
    <row r="197" spans="1:27" s="272" customFormat="1" ht="18.75" customHeight="1">
      <c r="A197" s="393">
        <f t="shared" si="13"/>
        <v>0</v>
      </c>
      <c r="B197" s="394">
        <f t="shared" si="11"/>
        <v>0</v>
      </c>
      <c r="C197" s="395">
        <f>IF(($P$9-SUM($C$9:C196))&gt;0,$AA$9,0)</f>
        <v>0</v>
      </c>
      <c r="D197" s="396">
        <f>IF(($P$10-SUM($D$9:D196))&gt;0,$AA$10,0)</f>
        <v>0</v>
      </c>
      <c r="E197" s="397">
        <f>ROUND(((P$9-SUM(C$9:C196))*G$2/100)/12,0)+ROUND(((P$10-SUM(D$9:D196))*(G$2-P$15)/100)/12,0)</f>
        <v>0</v>
      </c>
      <c r="F197" s="398">
        <f t="shared" si="14"/>
        <v>0</v>
      </c>
      <c r="G197" s="1939"/>
      <c r="H197" s="1940"/>
      <c r="I197" s="399"/>
      <c r="J197" s="399"/>
      <c r="K197" s="399"/>
      <c r="L197" s="399"/>
      <c r="M197" s="400">
        <f t="shared" si="12"/>
        <v>0</v>
      </c>
      <c r="N197" s="279"/>
      <c r="X197" s="270"/>
      <c r="Y197" s="270"/>
      <c r="Z197" s="270"/>
      <c r="AA197" s="271"/>
    </row>
    <row r="198" spans="1:27" s="272" customFormat="1" ht="18.75" customHeight="1">
      <c r="A198" s="393">
        <f t="shared" si="13"/>
        <v>0</v>
      </c>
      <c r="B198" s="394">
        <f t="shared" si="11"/>
        <v>0</v>
      </c>
      <c r="C198" s="395">
        <f>IF(($P$9-SUM($C$9:C197))&gt;0,$AA$9,0)</f>
        <v>0</v>
      </c>
      <c r="D198" s="396">
        <f>IF(($P$10-SUM($D$9:D197))&gt;0,$AA$10,0)</f>
        <v>0</v>
      </c>
      <c r="E198" s="397">
        <f>ROUND(((P$9-SUM(C$9:C197))*G$2/100)/12,0)+ROUND(((P$10-SUM(D$9:D197))*(G$2-P$15)/100)/12,0)</f>
        <v>0</v>
      </c>
      <c r="F198" s="398">
        <f t="shared" si="14"/>
        <v>0</v>
      </c>
      <c r="G198" s="404" t="s">
        <v>287</v>
      </c>
      <c r="H198" s="424">
        <f>IF(P$13&gt;1,"未定",SUM(F189:F200))</f>
        <v>0</v>
      </c>
      <c r="I198" s="399"/>
      <c r="J198" s="399"/>
      <c r="K198" s="399"/>
      <c r="L198" s="399"/>
      <c r="M198" s="400">
        <f t="shared" si="12"/>
        <v>0</v>
      </c>
      <c r="N198" s="279"/>
      <c r="X198" s="270"/>
      <c r="Y198" s="270"/>
      <c r="Z198" s="270"/>
      <c r="AA198" s="271"/>
    </row>
    <row r="199" spans="1:27" s="272" customFormat="1" ht="18.75" customHeight="1">
      <c r="A199" s="393">
        <f t="shared" si="13"/>
        <v>0</v>
      </c>
      <c r="B199" s="394">
        <f t="shared" si="11"/>
        <v>0</v>
      </c>
      <c r="C199" s="395">
        <f>IF(($P$9-SUM($C$9:C198))&gt;0,$AA$9,0)</f>
        <v>0</v>
      </c>
      <c r="D199" s="396">
        <f>IF(($P$10-SUM($D$9:D198))&gt;0,$AA$10,0)</f>
        <v>0</v>
      </c>
      <c r="E199" s="397">
        <f>ROUND(((P$9-SUM(C$9:C198))*G$2/100)/12,0)+ROUND(((P$10-SUM(D$9:D198))*(G$2-P$15)/100)/12,0)</f>
        <v>0</v>
      </c>
      <c r="F199" s="398">
        <f t="shared" si="14"/>
        <v>0</v>
      </c>
      <c r="G199" s="406" t="s">
        <v>308</v>
      </c>
      <c r="H199" s="407">
        <f>SUM(B189:B200)</f>
        <v>0</v>
      </c>
      <c r="I199" s="399"/>
      <c r="J199" s="399"/>
      <c r="K199" s="399"/>
      <c r="L199" s="399"/>
      <c r="M199" s="400">
        <f t="shared" si="12"/>
        <v>0</v>
      </c>
      <c r="N199" s="279"/>
      <c r="X199" s="270"/>
      <c r="Y199" s="270"/>
      <c r="Z199" s="270"/>
      <c r="AA199" s="271"/>
    </row>
    <row r="200" spans="1:27" s="272" customFormat="1" ht="18.75" customHeight="1">
      <c r="A200" s="409">
        <f t="shared" si="13"/>
        <v>0</v>
      </c>
      <c r="B200" s="410">
        <f t="shared" si="11"/>
        <v>0</v>
      </c>
      <c r="C200" s="411">
        <f>IF(($P$9-SUM($C$9:C199))&gt;0,$AA$9,0)</f>
        <v>0</v>
      </c>
      <c r="D200" s="412">
        <f>IF(($P$10-SUM($D$9:D199))&gt;0,$AA$10,0)</f>
        <v>0</v>
      </c>
      <c r="E200" s="413">
        <f>ROUND(((P$9-SUM(C$9:C199))*G$2/100)/12,0)+ROUND(((P$10-SUM(D$9:D199))*(G$2-P$15)/100)/12,0)</f>
        <v>0</v>
      </c>
      <c r="F200" s="414">
        <f t="shared" si="14"/>
        <v>0</v>
      </c>
      <c r="G200" s="415" t="s">
        <v>310</v>
      </c>
      <c r="H200" s="416">
        <f>IF(P$13&gt;1,"未定",SUM(E189:E200))</f>
        <v>0</v>
      </c>
      <c r="I200" s="417"/>
      <c r="J200" s="417"/>
      <c r="K200" s="417"/>
      <c r="L200" s="417"/>
      <c r="M200" s="418">
        <f t="shared" si="12"/>
        <v>0</v>
      </c>
      <c r="N200" s="279"/>
      <c r="X200" s="270"/>
      <c r="Y200" s="270"/>
      <c r="Z200" s="270"/>
      <c r="AA200" s="271"/>
    </row>
    <row r="201" spans="1:27" s="272" customFormat="1" ht="18.75" customHeight="1">
      <c r="A201" s="697">
        <f t="shared" si="13"/>
        <v>0</v>
      </c>
      <c r="B201" s="698">
        <f t="shared" ref="B201:B264" si="15">SUM(C201:D201)</f>
        <v>0</v>
      </c>
      <c r="C201" s="699">
        <f>IF(($P$9-SUM($C$9:C200))&gt;0,$AA$9,0)</f>
        <v>0</v>
      </c>
      <c r="D201" s="700">
        <f>IF(($P$10-SUM($D$9:D200))&gt;0,$AA$10,0)</f>
        <v>0</v>
      </c>
      <c r="E201" s="419">
        <f>ROUND(((P$9-SUM(C$9:C200))*G$2/100)/12,0)+ROUND(((P$10-SUM(D$9:D200))*(G$2-P$15)/100)/12,0)</f>
        <v>0</v>
      </c>
      <c r="F201" s="702">
        <f t="shared" si="14"/>
        <v>0</v>
      </c>
      <c r="G201" s="1937" t="s">
        <v>333</v>
      </c>
      <c r="H201" s="1938"/>
      <c r="I201" s="703"/>
      <c r="J201" s="703"/>
      <c r="K201" s="703"/>
      <c r="L201" s="703"/>
      <c r="M201" s="705">
        <f t="shared" ref="M201:M264" si="16">SUM(I201:L201)</f>
        <v>0</v>
      </c>
      <c r="N201" s="279"/>
      <c r="X201" s="270"/>
      <c r="Y201" s="270"/>
      <c r="Z201" s="270"/>
      <c r="AA201" s="271"/>
    </row>
    <row r="202" spans="1:27" s="272" customFormat="1" ht="18.75" customHeight="1">
      <c r="A202" s="393">
        <f t="shared" ref="A202:A265" si="17">IF(F202&gt;0,A201+1,0)</f>
        <v>0</v>
      </c>
      <c r="B202" s="394">
        <f t="shared" si="15"/>
        <v>0</v>
      </c>
      <c r="C202" s="395">
        <f>IF(($P$9-SUM($C$9:C201))&gt;0,$AA$9,0)</f>
        <v>0</v>
      </c>
      <c r="D202" s="396">
        <f>IF(($P$10-SUM($D$9:D201))&gt;0,$AA$10,0)</f>
        <v>0</v>
      </c>
      <c r="E202" s="397">
        <f>ROUND(((P$9-SUM(C$9:C201))*G$2/100)/12,0)+ROUND(((P$10-SUM(D$9:D201))*(G$2-P$15)/100)/12,0)</f>
        <v>0</v>
      </c>
      <c r="F202" s="398">
        <f t="shared" si="14"/>
        <v>0</v>
      </c>
      <c r="G202" s="1939"/>
      <c r="H202" s="1940"/>
      <c r="I202" s="399"/>
      <c r="J202" s="399"/>
      <c r="K202" s="399"/>
      <c r="L202" s="399"/>
      <c r="M202" s="400">
        <f t="shared" si="16"/>
        <v>0</v>
      </c>
      <c r="N202" s="279"/>
      <c r="X202" s="270"/>
      <c r="Y202" s="270"/>
      <c r="Z202" s="270"/>
      <c r="AA202" s="271"/>
    </row>
    <row r="203" spans="1:27" s="272" customFormat="1" ht="18.75" customHeight="1">
      <c r="A203" s="393">
        <f t="shared" si="17"/>
        <v>0</v>
      </c>
      <c r="B203" s="394">
        <f t="shared" si="15"/>
        <v>0</v>
      </c>
      <c r="C203" s="395">
        <f>IF(($P$9-SUM($C$9:C202))&gt;0,$AA$9,0)</f>
        <v>0</v>
      </c>
      <c r="D203" s="396">
        <f>IF(($P$10-SUM($D$9:D202))&gt;0,$AA$10,0)</f>
        <v>0</v>
      </c>
      <c r="E203" s="397">
        <f>ROUND(((P$9-SUM(C$9:C202))*G$2/100)/12,0)+ROUND(((P$10-SUM(D$9:D202))*(G$2-P$15)/100)/12,0)</f>
        <v>0</v>
      </c>
      <c r="F203" s="398">
        <f t="shared" si="14"/>
        <v>0</v>
      </c>
      <c r="G203" s="1939"/>
      <c r="H203" s="1940"/>
      <c r="I203" s="399"/>
      <c r="J203" s="399"/>
      <c r="K203" s="399"/>
      <c r="L203" s="399"/>
      <c r="M203" s="400">
        <f t="shared" si="16"/>
        <v>0</v>
      </c>
      <c r="N203" s="279"/>
      <c r="X203" s="270"/>
      <c r="Y203" s="270"/>
      <c r="Z203" s="270"/>
      <c r="AA203" s="271"/>
    </row>
    <row r="204" spans="1:27" s="272" customFormat="1" ht="18.75" customHeight="1">
      <c r="A204" s="393">
        <f t="shared" si="17"/>
        <v>0</v>
      </c>
      <c r="B204" s="394">
        <f t="shared" si="15"/>
        <v>0</v>
      </c>
      <c r="C204" s="395">
        <f>IF(($P$9-SUM($C$9:C203))&gt;0,$AA$9,0)</f>
        <v>0</v>
      </c>
      <c r="D204" s="396">
        <f>IF(($P$10-SUM($D$9:D203))&gt;0,$AA$10,0)</f>
        <v>0</v>
      </c>
      <c r="E204" s="397">
        <f>ROUND(((P$9-SUM(C$9:C203))*G$2/100)/12,0)+ROUND(((P$10-SUM(D$9:D203))*(G$2-P$15)/100)/12,0)</f>
        <v>0</v>
      </c>
      <c r="F204" s="398">
        <f t="shared" si="14"/>
        <v>0</v>
      </c>
      <c r="G204" s="1939"/>
      <c r="H204" s="1940"/>
      <c r="I204" s="399"/>
      <c r="J204" s="399"/>
      <c r="K204" s="399"/>
      <c r="L204" s="399"/>
      <c r="M204" s="400">
        <f t="shared" si="16"/>
        <v>0</v>
      </c>
      <c r="N204" s="279"/>
      <c r="X204" s="270"/>
      <c r="Y204" s="270"/>
      <c r="Z204" s="270"/>
      <c r="AA204" s="271"/>
    </row>
    <row r="205" spans="1:27" s="272" customFormat="1" ht="18.75" customHeight="1">
      <c r="A205" s="393">
        <f t="shared" si="17"/>
        <v>0</v>
      </c>
      <c r="B205" s="394">
        <f t="shared" si="15"/>
        <v>0</v>
      </c>
      <c r="C205" s="395">
        <f>IF(($P$9-SUM($C$9:C204))&gt;0,$AA$9,0)</f>
        <v>0</v>
      </c>
      <c r="D205" s="396">
        <f>IF(($P$10-SUM($D$9:D204))&gt;0,$AA$10,0)</f>
        <v>0</v>
      </c>
      <c r="E205" s="397">
        <f>ROUND(((P$9-SUM(C$9:C204))*G$2/100)/12,0)+ROUND(((P$10-SUM(D$9:D204))*(G$2-P$15)/100)/12,0)</f>
        <v>0</v>
      </c>
      <c r="F205" s="398">
        <f t="shared" si="14"/>
        <v>0</v>
      </c>
      <c r="G205" s="1939"/>
      <c r="H205" s="1940"/>
      <c r="I205" s="399"/>
      <c r="J205" s="399"/>
      <c r="K205" s="399"/>
      <c r="L205" s="399"/>
      <c r="M205" s="400">
        <f t="shared" si="16"/>
        <v>0</v>
      </c>
      <c r="N205" s="279"/>
      <c r="X205" s="270"/>
      <c r="Y205" s="270"/>
      <c r="Z205" s="270"/>
      <c r="AA205" s="271"/>
    </row>
    <row r="206" spans="1:27" s="272" customFormat="1" ht="18.75" customHeight="1">
      <c r="A206" s="393">
        <f t="shared" si="17"/>
        <v>0</v>
      </c>
      <c r="B206" s="394">
        <f t="shared" si="15"/>
        <v>0</v>
      </c>
      <c r="C206" s="395">
        <f>IF(($P$9-SUM($C$9:C205))&gt;0,$AA$9,0)</f>
        <v>0</v>
      </c>
      <c r="D206" s="396">
        <f>IF(($P$10-SUM($D$9:D205))&gt;0,$AA$10,0)</f>
        <v>0</v>
      </c>
      <c r="E206" s="397">
        <f>ROUND(((P$9-SUM(C$9:C205))*G$2/100)/12,0)+ROUND(((P$10-SUM(D$9:D205))*(G$2-P$15)/100)/12,0)</f>
        <v>0</v>
      </c>
      <c r="F206" s="398">
        <f t="shared" si="14"/>
        <v>0</v>
      </c>
      <c r="G206" s="1939"/>
      <c r="H206" s="1940"/>
      <c r="I206" s="399"/>
      <c r="J206" s="399"/>
      <c r="K206" s="399"/>
      <c r="L206" s="399"/>
      <c r="M206" s="400">
        <f t="shared" si="16"/>
        <v>0</v>
      </c>
      <c r="N206" s="279"/>
      <c r="X206" s="270"/>
      <c r="Y206" s="270"/>
      <c r="Z206" s="270"/>
      <c r="AA206" s="271"/>
    </row>
    <row r="207" spans="1:27" s="272" customFormat="1" ht="18.75" customHeight="1">
      <c r="A207" s="393">
        <f t="shared" si="17"/>
        <v>0</v>
      </c>
      <c r="B207" s="394">
        <f t="shared" si="15"/>
        <v>0</v>
      </c>
      <c r="C207" s="395">
        <f>IF(($P$9-SUM($C$9:C206))&gt;0,$AA$9,0)</f>
        <v>0</v>
      </c>
      <c r="D207" s="396">
        <f>IF(($P$10-SUM($D$9:D206))&gt;0,$AA$10,0)</f>
        <v>0</v>
      </c>
      <c r="E207" s="397">
        <f>ROUND(((P$9-SUM(C$9:C206))*G$2/100)/12,0)+ROUND(((P$10-SUM(D$9:D206))*(G$2-P$15)/100)/12,0)</f>
        <v>0</v>
      </c>
      <c r="F207" s="398">
        <f t="shared" si="14"/>
        <v>0</v>
      </c>
      <c r="G207" s="1939"/>
      <c r="H207" s="1940"/>
      <c r="I207" s="399"/>
      <c r="J207" s="399"/>
      <c r="K207" s="399"/>
      <c r="L207" s="399"/>
      <c r="M207" s="400">
        <f t="shared" si="16"/>
        <v>0</v>
      </c>
      <c r="N207" s="279"/>
      <c r="X207" s="270"/>
      <c r="Y207" s="270"/>
      <c r="Z207" s="270"/>
      <c r="AA207" s="271"/>
    </row>
    <row r="208" spans="1:27" s="272" customFormat="1" ht="18.75" customHeight="1">
      <c r="A208" s="393">
        <f t="shared" si="17"/>
        <v>0</v>
      </c>
      <c r="B208" s="394">
        <f t="shared" si="15"/>
        <v>0</v>
      </c>
      <c r="C208" s="395">
        <f>IF(($P$9-SUM($C$9:C207))&gt;0,$AA$9,0)</f>
        <v>0</v>
      </c>
      <c r="D208" s="396">
        <f>IF(($P$10-SUM($D$9:D207))&gt;0,$AA$10,0)</f>
        <v>0</v>
      </c>
      <c r="E208" s="397">
        <f>ROUND(((P$9-SUM(C$9:C207))*G$2/100)/12,0)+ROUND(((P$10-SUM(D$9:D207))*(G$2-P$15)/100)/12,0)</f>
        <v>0</v>
      </c>
      <c r="F208" s="398">
        <f t="shared" si="14"/>
        <v>0</v>
      </c>
      <c r="G208" s="1939"/>
      <c r="H208" s="1940"/>
      <c r="I208" s="399"/>
      <c r="J208" s="399"/>
      <c r="K208" s="399"/>
      <c r="L208" s="399"/>
      <c r="M208" s="400">
        <f t="shared" si="16"/>
        <v>0</v>
      </c>
      <c r="N208" s="279"/>
      <c r="X208" s="270"/>
      <c r="Y208" s="270"/>
      <c r="Z208" s="270"/>
      <c r="AA208" s="271"/>
    </row>
    <row r="209" spans="1:27" s="272" customFormat="1" ht="18.75" customHeight="1">
      <c r="A209" s="393">
        <f t="shared" si="17"/>
        <v>0</v>
      </c>
      <c r="B209" s="394">
        <f t="shared" si="15"/>
        <v>0</v>
      </c>
      <c r="C209" s="395">
        <f>IF(($P$9-SUM($C$9:C208))&gt;0,$AA$9,0)</f>
        <v>0</v>
      </c>
      <c r="D209" s="396">
        <f>IF(($P$10-SUM($D$9:D208))&gt;0,$AA$10,0)</f>
        <v>0</v>
      </c>
      <c r="E209" s="397">
        <f>ROUND(((P$9-SUM(C$9:C208))*G$2/100)/12,0)+ROUND(((P$10-SUM(D$9:D208))*(G$2-P$15)/100)/12,0)</f>
        <v>0</v>
      </c>
      <c r="F209" s="398">
        <f t="shared" si="14"/>
        <v>0</v>
      </c>
      <c r="G209" s="1939"/>
      <c r="H209" s="1940"/>
      <c r="I209" s="399"/>
      <c r="J209" s="399"/>
      <c r="K209" s="399"/>
      <c r="L209" s="399"/>
      <c r="M209" s="400">
        <f t="shared" si="16"/>
        <v>0</v>
      </c>
      <c r="N209" s="279"/>
      <c r="X209" s="270"/>
      <c r="Y209" s="270"/>
      <c r="Z209" s="270"/>
      <c r="AA209" s="271"/>
    </row>
    <row r="210" spans="1:27" s="272" customFormat="1" ht="18.75" customHeight="1">
      <c r="A210" s="393">
        <f t="shared" si="17"/>
        <v>0</v>
      </c>
      <c r="B210" s="394">
        <f t="shared" si="15"/>
        <v>0</v>
      </c>
      <c r="C210" s="395">
        <f>IF(($P$9-SUM($C$9:C209))&gt;0,$AA$9,0)</f>
        <v>0</v>
      </c>
      <c r="D210" s="396">
        <f>IF(($P$10-SUM($D$9:D209))&gt;0,$AA$10,0)</f>
        <v>0</v>
      </c>
      <c r="E210" s="397">
        <f>ROUND(((P$9-SUM(C$9:C209))*G$2/100)/12,0)+ROUND(((P$10-SUM(D$9:D209))*(G$2-P$15)/100)/12,0)</f>
        <v>0</v>
      </c>
      <c r="F210" s="398">
        <f t="shared" si="14"/>
        <v>0</v>
      </c>
      <c r="G210" s="404" t="s">
        <v>287</v>
      </c>
      <c r="H210" s="424">
        <f>IF(P$13&gt;1,"未定",SUM(F201:F212))</f>
        <v>0</v>
      </c>
      <c r="I210" s="399"/>
      <c r="J210" s="399"/>
      <c r="K210" s="399"/>
      <c r="L210" s="399"/>
      <c r="M210" s="400">
        <f t="shared" si="16"/>
        <v>0</v>
      </c>
      <c r="N210" s="279"/>
      <c r="X210" s="270"/>
      <c r="Y210" s="270"/>
      <c r="Z210" s="270"/>
      <c r="AA210" s="271"/>
    </row>
    <row r="211" spans="1:27" s="272" customFormat="1" ht="18.75" customHeight="1">
      <c r="A211" s="393">
        <f t="shared" si="17"/>
        <v>0</v>
      </c>
      <c r="B211" s="394">
        <f t="shared" si="15"/>
        <v>0</v>
      </c>
      <c r="C211" s="395">
        <f>IF(($P$9-SUM($C$9:C210))&gt;0,$AA$9,0)</f>
        <v>0</v>
      </c>
      <c r="D211" s="396">
        <f>IF(($P$10-SUM($D$9:D210))&gt;0,$AA$10,0)</f>
        <v>0</v>
      </c>
      <c r="E211" s="397">
        <f>ROUND(((P$9-SUM(C$9:C210))*G$2/100)/12,0)+ROUND(((P$10-SUM(D$9:D210))*(G$2-P$15)/100)/12,0)</f>
        <v>0</v>
      </c>
      <c r="F211" s="398">
        <f t="shared" si="14"/>
        <v>0</v>
      </c>
      <c r="G211" s="406" t="s">
        <v>308</v>
      </c>
      <c r="H211" s="407">
        <f>SUM(B201:B212)</f>
        <v>0</v>
      </c>
      <c r="I211" s="399"/>
      <c r="J211" s="399"/>
      <c r="K211" s="399"/>
      <c r="L211" s="399"/>
      <c r="M211" s="400">
        <f t="shared" si="16"/>
        <v>0</v>
      </c>
      <c r="N211" s="279"/>
      <c r="X211" s="270"/>
      <c r="Y211" s="270"/>
      <c r="Z211" s="270"/>
      <c r="AA211" s="271"/>
    </row>
    <row r="212" spans="1:27" s="272" customFormat="1" ht="18.75" customHeight="1">
      <c r="A212" s="409">
        <f t="shared" si="17"/>
        <v>0</v>
      </c>
      <c r="B212" s="410">
        <f t="shared" si="15"/>
        <v>0</v>
      </c>
      <c r="C212" s="411">
        <f>IF(($P$9-SUM($C$9:C211))&gt;0,$AA$9,0)</f>
        <v>0</v>
      </c>
      <c r="D212" s="412">
        <f>IF(($P$10-SUM($D$9:D211))&gt;0,$AA$10,0)</f>
        <v>0</v>
      </c>
      <c r="E212" s="413">
        <f>ROUND(((P$9-SUM(C$9:C211))*G$2/100)/12,0)+ROUND(((P$10-SUM(D$9:D211))*(G$2-P$15)/100)/12,0)</f>
        <v>0</v>
      </c>
      <c r="F212" s="414">
        <f t="shared" si="14"/>
        <v>0</v>
      </c>
      <c r="G212" s="415" t="s">
        <v>310</v>
      </c>
      <c r="H212" s="416">
        <f>IF(P$13&gt;1,"未定",SUM(E201:E212))</f>
        <v>0</v>
      </c>
      <c r="I212" s="417"/>
      <c r="J212" s="417"/>
      <c r="K212" s="417"/>
      <c r="L212" s="417"/>
      <c r="M212" s="418">
        <f t="shared" si="16"/>
        <v>0</v>
      </c>
      <c r="N212" s="279"/>
      <c r="X212" s="270"/>
      <c r="Y212" s="270"/>
      <c r="Z212" s="270"/>
      <c r="AA212" s="271"/>
    </row>
    <row r="213" spans="1:27" s="272" customFormat="1" ht="18.75" customHeight="1">
      <c r="A213" s="697">
        <f t="shared" si="17"/>
        <v>0</v>
      </c>
      <c r="B213" s="698">
        <f t="shared" si="15"/>
        <v>0</v>
      </c>
      <c r="C213" s="699">
        <f>IF(($P$9-SUM($C$9:C212))&gt;0,$AA$9,0)</f>
        <v>0</v>
      </c>
      <c r="D213" s="700">
        <f>IF(($P$10-SUM($D$9:D212))&gt;0,$AA$10,0)</f>
        <v>0</v>
      </c>
      <c r="E213" s="419">
        <f>ROUND(((P$9-SUM(C$9:C212))*G$2/100)/12,0)+ROUND(((P$10-SUM(D$9:D212))*(G$2-P$15)/100)/12,0)</f>
        <v>0</v>
      </c>
      <c r="F213" s="702">
        <f t="shared" si="14"/>
        <v>0</v>
      </c>
      <c r="G213" s="1937" t="s">
        <v>334</v>
      </c>
      <c r="H213" s="1938"/>
      <c r="I213" s="703"/>
      <c r="J213" s="703"/>
      <c r="K213" s="703"/>
      <c r="L213" s="703"/>
      <c r="M213" s="705">
        <f t="shared" si="16"/>
        <v>0</v>
      </c>
      <c r="N213" s="279"/>
      <c r="X213" s="270"/>
      <c r="Y213" s="270"/>
      <c r="Z213" s="270"/>
      <c r="AA213" s="271"/>
    </row>
    <row r="214" spans="1:27" s="272" customFormat="1" ht="18.75" customHeight="1">
      <c r="A214" s="393">
        <f t="shared" si="17"/>
        <v>0</v>
      </c>
      <c r="B214" s="394">
        <f t="shared" si="15"/>
        <v>0</v>
      </c>
      <c r="C214" s="395">
        <f>IF(($P$9-SUM($C$9:C213))&gt;0,$AA$9,0)</f>
        <v>0</v>
      </c>
      <c r="D214" s="396">
        <f>IF(($P$10-SUM($D$9:D213))&gt;0,$AA$10,0)</f>
        <v>0</v>
      </c>
      <c r="E214" s="397">
        <f>ROUND(((P$9-SUM(C$9:C213))*G$2/100)/12,0)+ROUND(((P$10-SUM(D$9:D213))*(G$2-P$15)/100)/12,0)</f>
        <v>0</v>
      </c>
      <c r="F214" s="398">
        <f t="shared" si="14"/>
        <v>0</v>
      </c>
      <c r="G214" s="1939"/>
      <c r="H214" s="1940"/>
      <c r="I214" s="399"/>
      <c r="J214" s="399"/>
      <c r="K214" s="399"/>
      <c r="L214" s="399"/>
      <c r="M214" s="400">
        <f t="shared" si="16"/>
        <v>0</v>
      </c>
      <c r="N214" s="279"/>
      <c r="X214" s="270"/>
      <c r="Y214" s="270"/>
      <c r="Z214" s="270"/>
      <c r="AA214" s="271"/>
    </row>
    <row r="215" spans="1:27" s="272" customFormat="1" ht="18.75" customHeight="1">
      <c r="A215" s="393">
        <f t="shared" si="17"/>
        <v>0</v>
      </c>
      <c r="B215" s="394">
        <f t="shared" si="15"/>
        <v>0</v>
      </c>
      <c r="C215" s="395">
        <f>IF(($P$9-SUM($C$9:C214))&gt;0,$AA$9,0)</f>
        <v>0</v>
      </c>
      <c r="D215" s="396">
        <f>IF(($P$10-SUM($D$9:D214))&gt;0,$AA$10,0)</f>
        <v>0</v>
      </c>
      <c r="E215" s="397">
        <f>ROUND(((P$9-SUM(C$9:C214))*G$2/100)/12,0)+ROUND(((P$10-SUM(D$9:D214))*(G$2-P$15)/100)/12,0)</f>
        <v>0</v>
      </c>
      <c r="F215" s="398">
        <f t="shared" si="14"/>
        <v>0</v>
      </c>
      <c r="G215" s="1939"/>
      <c r="H215" s="1940"/>
      <c r="I215" s="399"/>
      <c r="J215" s="399"/>
      <c r="K215" s="399"/>
      <c r="L215" s="399"/>
      <c r="M215" s="400">
        <f t="shared" si="16"/>
        <v>0</v>
      </c>
      <c r="N215" s="279"/>
      <c r="X215" s="270"/>
      <c r="Y215" s="270"/>
      <c r="Z215" s="270"/>
      <c r="AA215" s="271"/>
    </row>
    <row r="216" spans="1:27" s="272" customFormat="1" ht="18.75" customHeight="1">
      <c r="A216" s="393">
        <f t="shared" si="17"/>
        <v>0</v>
      </c>
      <c r="B216" s="394">
        <f t="shared" si="15"/>
        <v>0</v>
      </c>
      <c r="C216" s="395">
        <f>IF(($P$9-SUM($C$9:C215))&gt;0,$AA$9,0)</f>
        <v>0</v>
      </c>
      <c r="D216" s="396">
        <f>IF(($P$10-SUM($D$9:D215))&gt;0,$AA$10,0)</f>
        <v>0</v>
      </c>
      <c r="E216" s="397">
        <f>ROUND(((P$9-SUM(C$9:C215))*G$2/100)/12,0)+ROUND(((P$10-SUM(D$9:D215))*(G$2-P$15)/100)/12,0)</f>
        <v>0</v>
      </c>
      <c r="F216" s="398">
        <f t="shared" si="14"/>
        <v>0</v>
      </c>
      <c r="G216" s="1939"/>
      <c r="H216" s="1940"/>
      <c r="I216" s="399"/>
      <c r="J216" s="399"/>
      <c r="K216" s="399"/>
      <c r="L216" s="399"/>
      <c r="M216" s="400">
        <f t="shared" si="16"/>
        <v>0</v>
      </c>
      <c r="N216" s="279"/>
      <c r="X216" s="270"/>
      <c r="Y216" s="270"/>
      <c r="Z216" s="270"/>
      <c r="AA216" s="271"/>
    </row>
    <row r="217" spans="1:27" s="272" customFormat="1" ht="18.75" customHeight="1">
      <c r="A217" s="393">
        <f t="shared" si="17"/>
        <v>0</v>
      </c>
      <c r="B217" s="394">
        <f t="shared" si="15"/>
        <v>0</v>
      </c>
      <c r="C217" s="395">
        <f>IF(($P$9-SUM($C$9:C216))&gt;0,$AA$9,0)</f>
        <v>0</v>
      </c>
      <c r="D217" s="396">
        <f>IF(($P$10-SUM($D$9:D216))&gt;0,$AA$10,0)</f>
        <v>0</v>
      </c>
      <c r="E217" s="397">
        <f>ROUND(((P$9-SUM(C$9:C216))*G$2/100)/12,0)+ROUND(((P$10-SUM(D$9:D216))*(G$2-P$15)/100)/12,0)</f>
        <v>0</v>
      </c>
      <c r="F217" s="398">
        <f t="shared" si="14"/>
        <v>0</v>
      </c>
      <c r="G217" s="1939"/>
      <c r="H217" s="1940"/>
      <c r="I217" s="399"/>
      <c r="J217" s="399"/>
      <c r="K217" s="399"/>
      <c r="L217" s="399"/>
      <c r="M217" s="400">
        <f t="shared" si="16"/>
        <v>0</v>
      </c>
      <c r="N217" s="279"/>
      <c r="X217" s="270"/>
      <c r="Y217" s="270"/>
      <c r="Z217" s="270"/>
      <c r="AA217" s="271"/>
    </row>
    <row r="218" spans="1:27" s="272" customFormat="1" ht="18.75" customHeight="1">
      <c r="A218" s="393">
        <f t="shared" si="17"/>
        <v>0</v>
      </c>
      <c r="B218" s="394">
        <f t="shared" si="15"/>
        <v>0</v>
      </c>
      <c r="C218" s="395">
        <f>IF(($P$9-SUM($C$9:C217))&gt;0,$AA$9,0)</f>
        <v>0</v>
      </c>
      <c r="D218" s="396">
        <f>IF(($P$10-SUM($D$9:D217))&gt;0,$AA$10,0)</f>
        <v>0</v>
      </c>
      <c r="E218" s="397">
        <f>ROUND(((P$9-SUM(C$9:C217))*G$2/100)/12,0)+ROUND(((P$10-SUM(D$9:D217))*(G$2-P$15)/100)/12,0)</f>
        <v>0</v>
      </c>
      <c r="F218" s="398">
        <f t="shared" si="14"/>
        <v>0</v>
      </c>
      <c r="G218" s="1939"/>
      <c r="H218" s="1940"/>
      <c r="I218" s="399"/>
      <c r="J218" s="399"/>
      <c r="K218" s="399"/>
      <c r="L218" s="399"/>
      <c r="M218" s="400">
        <f t="shared" si="16"/>
        <v>0</v>
      </c>
      <c r="N218" s="279"/>
      <c r="X218" s="270"/>
      <c r="Y218" s="270"/>
      <c r="Z218" s="270"/>
      <c r="AA218" s="271"/>
    </row>
    <row r="219" spans="1:27" s="272" customFormat="1" ht="18.75" customHeight="1">
      <c r="A219" s="393">
        <f t="shared" si="17"/>
        <v>0</v>
      </c>
      <c r="B219" s="394">
        <f t="shared" si="15"/>
        <v>0</v>
      </c>
      <c r="C219" s="395">
        <f>IF(($P$9-SUM($C$9:C218))&gt;0,$AA$9,0)</f>
        <v>0</v>
      </c>
      <c r="D219" s="396">
        <f>IF(($P$10-SUM($D$9:D218))&gt;0,$AA$10,0)</f>
        <v>0</v>
      </c>
      <c r="E219" s="397">
        <f>ROUND(((P$9-SUM(C$9:C218))*G$2/100)/12,0)+ROUND(((P$10-SUM(D$9:D218))*(G$2-P$15)/100)/12,0)</f>
        <v>0</v>
      </c>
      <c r="F219" s="398">
        <f t="shared" si="14"/>
        <v>0</v>
      </c>
      <c r="G219" s="1939"/>
      <c r="H219" s="1940"/>
      <c r="I219" s="399"/>
      <c r="J219" s="399"/>
      <c r="K219" s="399"/>
      <c r="L219" s="399"/>
      <c r="M219" s="400">
        <f t="shared" si="16"/>
        <v>0</v>
      </c>
      <c r="N219" s="279"/>
      <c r="X219" s="270"/>
      <c r="Y219" s="270"/>
      <c r="Z219" s="270"/>
      <c r="AA219" s="271"/>
    </row>
    <row r="220" spans="1:27" s="272" customFormat="1" ht="18.75" customHeight="1">
      <c r="A220" s="393">
        <f t="shared" si="17"/>
        <v>0</v>
      </c>
      <c r="B220" s="394">
        <f t="shared" si="15"/>
        <v>0</v>
      </c>
      <c r="C220" s="395">
        <f>IF(($P$9-SUM($C$9:C219))&gt;0,$AA$9,0)</f>
        <v>0</v>
      </c>
      <c r="D220" s="396">
        <f>IF(($P$10-SUM($D$9:D219))&gt;0,$AA$10,0)</f>
        <v>0</v>
      </c>
      <c r="E220" s="397">
        <f>ROUND(((P$9-SUM(C$9:C219))*G$2/100)/12,0)+ROUND(((P$10-SUM(D$9:D219))*(G$2-P$15)/100)/12,0)</f>
        <v>0</v>
      </c>
      <c r="F220" s="398">
        <f t="shared" si="14"/>
        <v>0</v>
      </c>
      <c r="G220" s="1939"/>
      <c r="H220" s="1940"/>
      <c r="I220" s="399"/>
      <c r="J220" s="399"/>
      <c r="K220" s="399"/>
      <c r="L220" s="399"/>
      <c r="M220" s="400">
        <f t="shared" si="16"/>
        <v>0</v>
      </c>
      <c r="N220" s="279"/>
      <c r="X220" s="270"/>
      <c r="Y220" s="270"/>
      <c r="Z220" s="270"/>
      <c r="AA220" s="271"/>
    </row>
    <row r="221" spans="1:27" s="272" customFormat="1" ht="18.75" customHeight="1">
      <c r="A221" s="393">
        <f t="shared" si="17"/>
        <v>0</v>
      </c>
      <c r="B221" s="394">
        <f t="shared" si="15"/>
        <v>0</v>
      </c>
      <c r="C221" s="395">
        <f>IF(($P$9-SUM($C$9:C220))&gt;0,$AA$9,0)</f>
        <v>0</v>
      </c>
      <c r="D221" s="396">
        <f>IF(($P$10-SUM($D$9:D220))&gt;0,$AA$10,0)</f>
        <v>0</v>
      </c>
      <c r="E221" s="397">
        <f>ROUND(((P$9-SUM(C$9:C220))*G$2/100)/12,0)+ROUND(((P$10-SUM(D$9:D220))*(G$2-P$15)/100)/12,0)</f>
        <v>0</v>
      </c>
      <c r="F221" s="398">
        <f t="shared" si="14"/>
        <v>0</v>
      </c>
      <c r="G221" s="1939"/>
      <c r="H221" s="1940"/>
      <c r="I221" s="399"/>
      <c r="J221" s="399"/>
      <c r="K221" s="399"/>
      <c r="L221" s="399"/>
      <c r="M221" s="400">
        <f t="shared" si="16"/>
        <v>0</v>
      </c>
      <c r="N221" s="279"/>
      <c r="X221" s="270"/>
      <c r="Y221" s="270"/>
      <c r="Z221" s="270"/>
      <c r="AA221" s="271"/>
    </row>
    <row r="222" spans="1:27" s="272" customFormat="1" ht="18.75" customHeight="1">
      <c r="A222" s="393">
        <f t="shared" si="17"/>
        <v>0</v>
      </c>
      <c r="B222" s="394">
        <f t="shared" si="15"/>
        <v>0</v>
      </c>
      <c r="C222" s="395">
        <f>IF(($P$9-SUM($C$9:C221))&gt;0,$AA$9,0)</f>
        <v>0</v>
      </c>
      <c r="D222" s="396">
        <f>IF(($P$10-SUM($D$9:D221))&gt;0,$AA$10,0)</f>
        <v>0</v>
      </c>
      <c r="E222" s="397">
        <f>ROUND(((P$9-SUM(C$9:C221))*G$2/100)/12,0)+ROUND(((P$10-SUM(D$9:D221))*(G$2-P$15)/100)/12,0)</f>
        <v>0</v>
      </c>
      <c r="F222" s="398">
        <f t="shared" si="14"/>
        <v>0</v>
      </c>
      <c r="G222" s="404" t="s">
        <v>287</v>
      </c>
      <c r="H222" s="424">
        <f>IF(P$13&gt;1,"未定",SUM(F213:F224))</f>
        <v>0</v>
      </c>
      <c r="I222" s="399"/>
      <c r="J222" s="399"/>
      <c r="K222" s="399"/>
      <c r="L222" s="399"/>
      <c r="M222" s="400">
        <f t="shared" si="16"/>
        <v>0</v>
      </c>
      <c r="N222" s="279"/>
      <c r="X222" s="270"/>
      <c r="Y222" s="270"/>
      <c r="Z222" s="270"/>
      <c r="AA222" s="271"/>
    </row>
    <row r="223" spans="1:27" s="272" customFormat="1" ht="18.75" customHeight="1">
      <c r="A223" s="393">
        <f t="shared" si="17"/>
        <v>0</v>
      </c>
      <c r="B223" s="394">
        <f t="shared" si="15"/>
        <v>0</v>
      </c>
      <c r="C223" s="395">
        <f>IF(($P$9-SUM($C$9:C222))&gt;0,$AA$9,0)</f>
        <v>0</v>
      </c>
      <c r="D223" s="396">
        <f>IF(($P$10-SUM($D$9:D222))&gt;0,$AA$10,0)</f>
        <v>0</v>
      </c>
      <c r="E223" s="397">
        <f>ROUND(((P$9-SUM(C$9:C222))*G$2/100)/12,0)+ROUND(((P$10-SUM(D$9:D222))*(G$2-P$15)/100)/12,0)</f>
        <v>0</v>
      </c>
      <c r="F223" s="398">
        <f t="shared" si="14"/>
        <v>0</v>
      </c>
      <c r="G223" s="406" t="s">
        <v>308</v>
      </c>
      <c r="H223" s="407">
        <f>SUM(B213:B224)</f>
        <v>0</v>
      </c>
      <c r="I223" s="399"/>
      <c r="J223" s="399"/>
      <c r="K223" s="399"/>
      <c r="L223" s="399"/>
      <c r="M223" s="400">
        <f t="shared" si="16"/>
        <v>0</v>
      </c>
      <c r="N223" s="279"/>
      <c r="X223" s="270"/>
      <c r="Y223" s="270"/>
      <c r="Z223" s="270"/>
      <c r="AA223" s="271"/>
    </row>
    <row r="224" spans="1:27" s="272" customFormat="1" ht="18.75" customHeight="1">
      <c r="A224" s="409">
        <f t="shared" si="17"/>
        <v>0</v>
      </c>
      <c r="B224" s="410">
        <f t="shared" si="15"/>
        <v>0</v>
      </c>
      <c r="C224" s="411">
        <f>IF(($P$9-SUM($C$9:C223))&gt;0,$AA$9,0)</f>
        <v>0</v>
      </c>
      <c r="D224" s="412">
        <f>IF(($P$10-SUM($D$9:D223))&gt;0,$AA$10,0)</f>
        <v>0</v>
      </c>
      <c r="E224" s="413">
        <f>ROUND(((P$9-SUM(C$9:C223))*G$2/100)/12,0)+ROUND(((P$10-SUM(D$9:D223))*(G$2-P$15)/100)/12,0)</f>
        <v>0</v>
      </c>
      <c r="F224" s="414">
        <f t="shared" si="14"/>
        <v>0</v>
      </c>
      <c r="G224" s="415" t="s">
        <v>310</v>
      </c>
      <c r="H224" s="416">
        <f>IF(P$13&gt;1,"未定",SUM(E213:E224))</f>
        <v>0</v>
      </c>
      <c r="I224" s="417"/>
      <c r="J224" s="417"/>
      <c r="K224" s="417"/>
      <c r="L224" s="417"/>
      <c r="M224" s="418">
        <f t="shared" si="16"/>
        <v>0</v>
      </c>
      <c r="N224" s="279"/>
      <c r="X224" s="270"/>
      <c r="Y224" s="270"/>
      <c r="Z224" s="270"/>
      <c r="AA224" s="271"/>
    </row>
    <row r="225" spans="1:27" s="272" customFormat="1" ht="18.75" customHeight="1">
      <c r="A225" s="697">
        <f t="shared" si="17"/>
        <v>0</v>
      </c>
      <c r="B225" s="698">
        <f t="shared" si="15"/>
        <v>0</v>
      </c>
      <c r="C225" s="699">
        <f>IF(($P$9-SUM($C$9:C224))&gt;0,$AA$9,0)</f>
        <v>0</v>
      </c>
      <c r="D225" s="700">
        <f>IF(($P$10-SUM($D$9:D224))&gt;0,$AA$10,0)</f>
        <v>0</v>
      </c>
      <c r="E225" s="419">
        <f>ROUND(((P$9-SUM(C$9:C224))*G$2/100)/12,0)+ROUND(((P$10-SUM(D$9:D224))*(G$2-P$15)/100)/12,0)</f>
        <v>0</v>
      </c>
      <c r="F225" s="702">
        <f t="shared" si="14"/>
        <v>0</v>
      </c>
      <c r="G225" s="1937" t="s">
        <v>335</v>
      </c>
      <c r="H225" s="1938"/>
      <c r="I225" s="703"/>
      <c r="J225" s="703"/>
      <c r="K225" s="703"/>
      <c r="L225" s="703"/>
      <c r="M225" s="705">
        <f t="shared" si="16"/>
        <v>0</v>
      </c>
      <c r="N225" s="279"/>
      <c r="X225" s="270"/>
      <c r="Y225" s="270"/>
      <c r="Z225" s="270"/>
      <c r="AA225" s="271"/>
    </row>
    <row r="226" spans="1:27" s="272" customFormat="1" ht="18.75" customHeight="1">
      <c r="A226" s="393">
        <f t="shared" si="17"/>
        <v>0</v>
      </c>
      <c r="B226" s="394">
        <f t="shared" si="15"/>
        <v>0</v>
      </c>
      <c r="C226" s="395">
        <f>IF(($P$9-SUM($C$9:C225))&gt;0,$AA$9,0)</f>
        <v>0</v>
      </c>
      <c r="D226" s="396">
        <f>IF(($P$10-SUM($D$9:D225))&gt;0,$AA$10,0)</f>
        <v>0</v>
      </c>
      <c r="E226" s="397">
        <f>ROUND(((P$9-SUM(C$9:C225))*G$2/100)/12,0)+ROUND(((P$10-SUM(D$9:D225))*(G$2-P$15)/100)/12,0)</f>
        <v>0</v>
      </c>
      <c r="F226" s="398">
        <f t="shared" si="14"/>
        <v>0</v>
      </c>
      <c r="G226" s="1939"/>
      <c r="H226" s="1940"/>
      <c r="I226" s="399"/>
      <c r="J226" s="399"/>
      <c r="K226" s="399"/>
      <c r="L226" s="399"/>
      <c r="M226" s="400">
        <f t="shared" si="16"/>
        <v>0</v>
      </c>
      <c r="N226" s="279"/>
      <c r="X226" s="270"/>
      <c r="Y226" s="270"/>
      <c r="Z226" s="270"/>
      <c r="AA226" s="271"/>
    </row>
    <row r="227" spans="1:27" s="272" customFormat="1" ht="18.75" customHeight="1">
      <c r="A227" s="393">
        <f t="shared" si="17"/>
        <v>0</v>
      </c>
      <c r="B227" s="394">
        <f t="shared" si="15"/>
        <v>0</v>
      </c>
      <c r="C227" s="395">
        <f>IF(($P$9-SUM($C$9:C226))&gt;0,$AA$9,0)</f>
        <v>0</v>
      </c>
      <c r="D227" s="396">
        <f>IF(($P$10-SUM($D$9:D226))&gt;0,$AA$10,0)</f>
        <v>0</v>
      </c>
      <c r="E227" s="397">
        <f>ROUND(((P$9-SUM(C$9:C226))*G$2/100)/12,0)+ROUND(((P$10-SUM(D$9:D226))*(G$2-P$15)/100)/12,0)</f>
        <v>0</v>
      </c>
      <c r="F227" s="398">
        <f t="shared" si="14"/>
        <v>0</v>
      </c>
      <c r="G227" s="1939"/>
      <c r="H227" s="1940"/>
      <c r="I227" s="399"/>
      <c r="J227" s="399"/>
      <c r="K227" s="399"/>
      <c r="L227" s="399"/>
      <c r="M227" s="400">
        <f t="shared" si="16"/>
        <v>0</v>
      </c>
      <c r="N227" s="279"/>
      <c r="X227" s="270"/>
      <c r="Y227" s="270"/>
      <c r="Z227" s="270"/>
      <c r="AA227" s="271"/>
    </row>
    <row r="228" spans="1:27" s="272" customFormat="1" ht="18.75" customHeight="1">
      <c r="A228" s="393">
        <f t="shared" si="17"/>
        <v>0</v>
      </c>
      <c r="B228" s="394">
        <f t="shared" si="15"/>
        <v>0</v>
      </c>
      <c r="C228" s="395">
        <f>IF(($P$9-SUM($C$9:C227))&gt;0,$AA$9,0)</f>
        <v>0</v>
      </c>
      <c r="D228" s="396">
        <f>IF(($P$10-SUM($D$9:D227))&gt;0,$AA$10,0)</f>
        <v>0</v>
      </c>
      <c r="E228" s="397">
        <f>ROUND(((P$9-SUM(C$9:C227))*G$2/100)/12,0)+ROUND(((P$10-SUM(D$9:D227))*(G$2-P$15)/100)/12,0)</f>
        <v>0</v>
      </c>
      <c r="F228" s="398">
        <f t="shared" si="14"/>
        <v>0</v>
      </c>
      <c r="G228" s="1939"/>
      <c r="H228" s="1940"/>
      <c r="I228" s="399"/>
      <c r="J228" s="399"/>
      <c r="K228" s="399"/>
      <c r="L228" s="399"/>
      <c r="M228" s="400">
        <f t="shared" si="16"/>
        <v>0</v>
      </c>
      <c r="N228" s="279"/>
      <c r="X228" s="270"/>
      <c r="Y228" s="270"/>
      <c r="Z228" s="270"/>
      <c r="AA228" s="271"/>
    </row>
    <row r="229" spans="1:27" s="272" customFormat="1" ht="18.75" customHeight="1">
      <c r="A229" s="393">
        <f t="shared" si="17"/>
        <v>0</v>
      </c>
      <c r="B229" s="394">
        <f t="shared" si="15"/>
        <v>0</v>
      </c>
      <c r="C229" s="395">
        <f>IF(($P$9-SUM($C$9:C228))&gt;0,$AA$9,0)</f>
        <v>0</v>
      </c>
      <c r="D229" s="396">
        <f>IF(($P$10-SUM($D$9:D228))&gt;0,$AA$10,0)</f>
        <v>0</v>
      </c>
      <c r="E229" s="397">
        <f>ROUND(((P$9-SUM(C$9:C228))*G$2/100)/12,0)+ROUND(((P$10-SUM(D$9:D228))*(G$2-P$15)/100)/12,0)</f>
        <v>0</v>
      </c>
      <c r="F229" s="398">
        <f t="shared" si="14"/>
        <v>0</v>
      </c>
      <c r="G229" s="1939"/>
      <c r="H229" s="1940"/>
      <c r="I229" s="399"/>
      <c r="J229" s="399"/>
      <c r="K229" s="399"/>
      <c r="L229" s="399"/>
      <c r="M229" s="400">
        <f t="shared" si="16"/>
        <v>0</v>
      </c>
      <c r="N229" s="279"/>
      <c r="X229" s="270"/>
      <c r="Y229" s="270"/>
      <c r="Z229" s="270"/>
      <c r="AA229" s="271"/>
    </row>
    <row r="230" spans="1:27" s="272" customFormat="1" ht="18.75" customHeight="1">
      <c r="A230" s="393">
        <f t="shared" si="17"/>
        <v>0</v>
      </c>
      <c r="B230" s="394">
        <f t="shared" si="15"/>
        <v>0</v>
      </c>
      <c r="C230" s="395">
        <f>IF(($P$9-SUM($C$9:C229))&gt;0,$AA$9,0)</f>
        <v>0</v>
      </c>
      <c r="D230" s="396">
        <f>IF(($P$10-SUM($D$9:D229))&gt;0,$AA$10,0)</f>
        <v>0</v>
      </c>
      <c r="E230" s="397">
        <f>ROUND(((P$9-SUM(C$9:C229))*G$2/100)/12,0)+ROUND(((P$10-SUM(D$9:D229))*(G$2-P$15)/100)/12,0)</f>
        <v>0</v>
      </c>
      <c r="F230" s="398">
        <f t="shared" si="14"/>
        <v>0</v>
      </c>
      <c r="G230" s="1939"/>
      <c r="H230" s="1940"/>
      <c r="I230" s="399"/>
      <c r="J230" s="399"/>
      <c r="K230" s="399"/>
      <c r="L230" s="399"/>
      <c r="M230" s="400">
        <f t="shared" si="16"/>
        <v>0</v>
      </c>
      <c r="N230" s="279"/>
      <c r="X230" s="270"/>
      <c r="Y230" s="270"/>
      <c r="Z230" s="270"/>
      <c r="AA230" s="271"/>
    </row>
    <row r="231" spans="1:27" s="272" customFormat="1" ht="18.75" customHeight="1">
      <c r="A231" s="393">
        <f t="shared" si="17"/>
        <v>0</v>
      </c>
      <c r="B231" s="394">
        <f t="shared" si="15"/>
        <v>0</v>
      </c>
      <c r="C231" s="395">
        <f>IF(($P$9-SUM($C$9:C230))&gt;0,$AA$9,0)</f>
        <v>0</v>
      </c>
      <c r="D231" s="396">
        <f>IF(($P$10-SUM($D$9:D230))&gt;0,$AA$10,0)</f>
        <v>0</v>
      </c>
      <c r="E231" s="397">
        <f>ROUND(((P$9-SUM(C$9:C230))*G$2/100)/12,0)+ROUND(((P$10-SUM(D$9:D230))*(G$2-P$15)/100)/12,0)</f>
        <v>0</v>
      </c>
      <c r="F231" s="398">
        <f t="shared" si="14"/>
        <v>0</v>
      </c>
      <c r="G231" s="1939"/>
      <c r="H231" s="1940"/>
      <c r="I231" s="399"/>
      <c r="J231" s="399"/>
      <c r="K231" s="399"/>
      <c r="L231" s="399"/>
      <c r="M231" s="400">
        <f t="shared" si="16"/>
        <v>0</v>
      </c>
      <c r="N231" s="279"/>
      <c r="X231" s="270"/>
      <c r="Y231" s="270"/>
      <c r="Z231" s="270"/>
      <c r="AA231" s="271"/>
    </row>
    <row r="232" spans="1:27" s="272" customFormat="1" ht="18.75" customHeight="1">
      <c r="A232" s="393">
        <f t="shared" si="17"/>
        <v>0</v>
      </c>
      <c r="B232" s="394">
        <f t="shared" si="15"/>
        <v>0</v>
      </c>
      <c r="C232" s="395">
        <f>IF(($P$9-SUM($C$9:C231))&gt;0,$AA$9,0)</f>
        <v>0</v>
      </c>
      <c r="D232" s="396">
        <f>IF(($P$10-SUM($D$9:D231))&gt;0,$AA$10,0)</f>
        <v>0</v>
      </c>
      <c r="E232" s="397">
        <f>ROUND(((P$9-SUM(C$9:C231))*G$2/100)/12,0)+ROUND(((P$10-SUM(D$9:D231))*(G$2-P$15)/100)/12,0)</f>
        <v>0</v>
      </c>
      <c r="F232" s="398">
        <f t="shared" si="14"/>
        <v>0</v>
      </c>
      <c r="G232" s="1939"/>
      <c r="H232" s="1940"/>
      <c r="I232" s="399"/>
      <c r="J232" s="399"/>
      <c r="K232" s="399"/>
      <c r="L232" s="399"/>
      <c r="M232" s="400">
        <f t="shared" si="16"/>
        <v>0</v>
      </c>
      <c r="N232" s="279"/>
      <c r="X232" s="270"/>
      <c r="Y232" s="270"/>
      <c r="Z232" s="270"/>
      <c r="AA232" s="271"/>
    </row>
    <row r="233" spans="1:27" s="272" customFormat="1" ht="18.75" customHeight="1">
      <c r="A233" s="393">
        <f t="shared" si="17"/>
        <v>0</v>
      </c>
      <c r="B233" s="394">
        <f t="shared" si="15"/>
        <v>0</v>
      </c>
      <c r="C233" s="395">
        <f>IF(($P$9-SUM($C$9:C232))&gt;0,$AA$9,0)</f>
        <v>0</v>
      </c>
      <c r="D233" s="396">
        <f>IF(($P$10-SUM($D$9:D232))&gt;0,$AA$10,0)</f>
        <v>0</v>
      </c>
      <c r="E233" s="397">
        <f>ROUND(((P$9-SUM(C$9:C232))*G$2/100)/12,0)+ROUND(((P$10-SUM(D$9:D232))*(G$2-P$15)/100)/12,0)</f>
        <v>0</v>
      </c>
      <c r="F233" s="398">
        <f t="shared" si="14"/>
        <v>0</v>
      </c>
      <c r="G233" s="1939"/>
      <c r="H233" s="1940"/>
      <c r="I233" s="399"/>
      <c r="J233" s="399"/>
      <c r="K233" s="399"/>
      <c r="L233" s="399"/>
      <c r="M233" s="400">
        <f t="shared" si="16"/>
        <v>0</v>
      </c>
      <c r="N233" s="279"/>
      <c r="X233" s="270"/>
      <c r="Y233" s="270"/>
      <c r="Z233" s="270"/>
      <c r="AA233" s="271"/>
    </row>
    <row r="234" spans="1:27" s="272" customFormat="1" ht="18.75" customHeight="1">
      <c r="A234" s="393">
        <f t="shared" si="17"/>
        <v>0</v>
      </c>
      <c r="B234" s="394">
        <f t="shared" si="15"/>
        <v>0</v>
      </c>
      <c r="C234" s="395">
        <f>IF(($P$9-SUM($C$9:C233))&gt;0,$AA$9,0)</f>
        <v>0</v>
      </c>
      <c r="D234" s="396">
        <f>IF(($P$10-SUM($D$9:D233))&gt;0,$AA$10,0)</f>
        <v>0</v>
      </c>
      <c r="E234" s="397">
        <f>ROUND(((P$9-SUM(C$9:C233))*G$2/100)/12,0)+ROUND(((P$10-SUM(D$9:D233))*(G$2-P$15)/100)/12,0)</f>
        <v>0</v>
      </c>
      <c r="F234" s="398">
        <f t="shared" si="14"/>
        <v>0</v>
      </c>
      <c r="G234" s="404" t="s">
        <v>287</v>
      </c>
      <c r="H234" s="424">
        <f>IF(P$13&gt;1,"未定",SUM(F225:F236))</f>
        <v>0</v>
      </c>
      <c r="I234" s="399"/>
      <c r="J234" s="399"/>
      <c r="K234" s="399"/>
      <c r="L234" s="399"/>
      <c r="M234" s="400">
        <f t="shared" si="16"/>
        <v>0</v>
      </c>
      <c r="N234" s="279"/>
      <c r="X234" s="270"/>
      <c r="Y234" s="270"/>
      <c r="Z234" s="270"/>
      <c r="AA234" s="271"/>
    </row>
    <row r="235" spans="1:27" s="272" customFormat="1" ht="18.75" customHeight="1">
      <c r="A235" s="393">
        <f t="shared" si="17"/>
        <v>0</v>
      </c>
      <c r="B235" s="394">
        <f t="shared" si="15"/>
        <v>0</v>
      </c>
      <c r="C235" s="395">
        <f>IF(($P$9-SUM($C$9:C234))&gt;0,$AA$9,0)</f>
        <v>0</v>
      </c>
      <c r="D235" s="396">
        <f>IF(($P$10-SUM($D$9:D234))&gt;0,$AA$10,0)</f>
        <v>0</v>
      </c>
      <c r="E235" s="397">
        <f>ROUND(((P$9-SUM(C$9:C234))*G$2/100)/12,0)+ROUND(((P$10-SUM(D$9:D234))*(G$2-P$15)/100)/12,0)</f>
        <v>0</v>
      </c>
      <c r="F235" s="398">
        <f t="shared" si="14"/>
        <v>0</v>
      </c>
      <c r="G235" s="406" t="s">
        <v>308</v>
      </c>
      <c r="H235" s="407">
        <f>SUM(B225:B236)</f>
        <v>0</v>
      </c>
      <c r="I235" s="399"/>
      <c r="J235" s="399"/>
      <c r="K235" s="399"/>
      <c r="L235" s="399"/>
      <c r="M235" s="400">
        <f t="shared" si="16"/>
        <v>0</v>
      </c>
      <c r="N235" s="279"/>
      <c r="X235" s="270"/>
      <c r="Y235" s="270"/>
      <c r="Z235" s="270"/>
      <c r="AA235" s="271"/>
    </row>
    <row r="236" spans="1:27" s="272" customFormat="1" ht="18.75" customHeight="1">
      <c r="A236" s="409">
        <f t="shared" si="17"/>
        <v>0</v>
      </c>
      <c r="B236" s="410">
        <f t="shared" si="15"/>
        <v>0</v>
      </c>
      <c r="C236" s="411">
        <f>IF(($P$9-SUM($C$9:C235))&gt;0,$AA$9,0)</f>
        <v>0</v>
      </c>
      <c r="D236" s="412">
        <f>IF(($P$10-SUM($D$9:D235))&gt;0,$AA$10,0)</f>
        <v>0</v>
      </c>
      <c r="E236" s="413">
        <f>ROUND(((P$9-SUM(C$9:C235))*G$2/100)/12,0)+ROUND(((P$10-SUM(D$9:D235))*(G$2-P$15)/100)/12,0)</f>
        <v>0</v>
      </c>
      <c r="F236" s="414">
        <f t="shared" si="14"/>
        <v>0</v>
      </c>
      <c r="G236" s="415" t="s">
        <v>310</v>
      </c>
      <c r="H236" s="416">
        <f>IF(P$13&gt;1,"未定",SUM(E225:E236))</f>
        <v>0</v>
      </c>
      <c r="I236" s="417"/>
      <c r="J236" s="417"/>
      <c r="K236" s="417"/>
      <c r="L236" s="417"/>
      <c r="M236" s="418">
        <f t="shared" si="16"/>
        <v>0</v>
      </c>
      <c r="N236" s="279"/>
      <c r="X236" s="270"/>
      <c r="Y236" s="270"/>
      <c r="Z236" s="270"/>
      <c r="AA236" s="271"/>
    </row>
    <row r="237" spans="1:27" s="272" customFormat="1" ht="18.75" customHeight="1">
      <c r="A237" s="697">
        <f t="shared" si="17"/>
        <v>0</v>
      </c>
      <c r="B237" s="698">
        <f t="shared" si="15"/>
        <v>0</v>
      </c>
      <c r="C237" s="699">
        <f>IF(($P$9-SUM($C$9:C236))&gt;0,$AA$9,0)</f>
        <v>0</v>
      </c>
      <c r="D237" s="700">
        <f>IF(($P$10-SUM($D$9:D236))&gt;0,$AA$10,0)</f>
        <v>0</v>
      </c>
      <c r="E237" s="419">
        <f>ROUND(((P$9-SUM(C$9:C236))*G$2/100)/12,0)+ROUND(((P$10-SUM(D$9:D236))*(G$2-P$15)/100)/12,0)</f>
        <v>0</v>
      </c>
      <c r="F237" s="702">
        <f t="shared" si="14"/>
        <v>0</v>
      </c>
      <c r="G237" s="1937" t="s">
        <v>336</v>
      </c>
      <c r="H237" s="1938"/>
      <c r="I237" s="703"/>
      <c r="J237" s="703"/>
      <c r="K237" s="703"/>
      <c r="L237" s="703"/>
      <c r="M237" s="705">
        <f t="shared" si="16"/>
        <v>0</v>
      </c>
      <c r="N237" s="279"/>
      <c r="X237" s="270"/>
      <c r="Y237" s="270"/>
      <c r="Z237" s="270"/>
      <c r="AA237" s="271"/>
    </row>
    <row r="238" spans="1:27" s="272" customFormat="1" ht="18.75" customHeight="1">
      <c r="A238" s="393">
        <f t="shared" si="17"/>
        <v>0</v>
      </c>
      <c r="B238" s="394">
        <f t="shared" si="15"/>
        <v>0</v>
      </c>
      <c r="C238" s="395">
        <f>IF(($P$9-SUM($C$9:C237))&gt;0,$AA$9,0)</f>
        <v>0</v>
      </c>
      <c r="D238" s="396">
        <f>IF(($P$10-SUM($D$9:D237))&gt;0,$AA$10,0)</f>
        <v>0</v>
      </c>
      <c r="E238" s="397">
        <f>ROUND(((P$9-SUM(C$9:C237))*G$2/100)/12,0)+ROUND(((P$10-SUM(D$9:D237))*(G$2-P$15)/100)/12,0)</f>
        <v>0</v>
      </c>
      <c r="F238" s="398">
        <f t="shared" si="14"/>
        <v>0</v>
      </c>
      <c r="G238" s="1939"/>
      <c r="H238" s="1940"/>
      <c r="I238" s="399"/>
      <c r="J238" s="399"/>
      <c r="K238" s="399"/>
      <c r="L238" s="399"/>
      <c r="M238" s="400">
        <f t="shared" si="16"/>
        <v>0</v>
      </c>
      <c r="N238" s="279"/>
      <c r="X238" s="270"/>
      <c r="Y238" s="270"/>
      <c r="Z238" s="270"/>
      <c r="AA238" s="271"/>
    </row>
    <row r="239" spans="1:27" s="272" customFormat="1" ht="18.75" customHeight="1">
      <c r="A239" s="393">
        <f t="shared" si="17"/>
        <v>0</v>
      </c>
      <c r="B239" s="394">
        <f t="shared" si="15"/>
        <v>0</v>
      </c>
      <c r="C239" s="395">
        <f>IF(($P$9-SUM($C$9:C238))&gt;0,$AA$9,0)</f>
        <v>0</v>
      </c>
      <c r="D239" s="396">
        <f>IF(($P$10-SUM($D$9:D238))&gt;0,$AA$10,0)</f>
        <v>0</v>
      </c>
      <c r="E239" s="397">
        <f>ROUND(((P$9-SUM(C$9:C238))*G$2/100)/12,0)+ROUND(((P$10-SUM(D$9:D238))*(G$2-P$15)/100)/12,0)</f>
        <v>0</v>
      </c>
      <c r="F239" s="398">
        <f t="shared" si="14"/>
        <v>0</v>
      </c>
      <c r="G239" s="1939"/>
      <c r="H239" s="1940"/>
      <c r="I239" s="399"/>
      <c r="J239" s="399"/>
      <c r="K239" s="399"/>
      <c r="L239" s="399"/>
      <c r="M239" s="400">
        <f t="shared" si="16"/>
        <v>0</v>
      </c>
      <c r="N239" s="279"/>
      <c r="X239" s="270"/>
      <c r="Y239" s="270"/>
      <c r="Z239" s="270"/>
      <c r="AA239" s="271"/>
    </row>
    <row r="240" spans="1:27" s="272" customFormat="1" ht="18.75" customHeight="1">
      <c r="A240" s="393">
        <f t="shared" si="17"/>
        <v>0</v>
      </c>
      <c r="B240" s="394">
        <f t="shared" si="15"/>
        <v>0</v>
      </c>
      <c r="C240" s="395">
        <f>IF(($P$9-SUM($C$9:C239))&gt;0,$AA$9,0)</f>
        <v>0</v>
      </c>
      <c r="D240" s="396">
        <f>IF(($P$10-SUM($D$9:D239))&gt;0,$AA$10,0)</f>
        <v>0</v>
      </c>
      <c r="E240" s="397">
        <f>ROUND(((P$9-SUM(C$9:C239))*G$2/100)/12,0)+ROUND(((P$10-SUM(D$9:D239))*(G$2-P$15)/100)/12,0)</f>
        <v>0</v>
      </c>
      <c r="F240" s="398">
        <f t="shared" si="14"/>
        <v>0</v>
      </c>
      <c r="G240" s="1939"/>
      <c r="H240" s="1940"/>
      <c r="I240" s="399"/>
      <c r="J240" s="399"/>
      <c r="K240" s="399"/>
      <c r="L240" s="399"/>
      <c r="M240" s="400">
        <f t="shared" si="16"/>
        <v>0</v>
      </c>
      <c r="N240" s="279"/>
      <c r="X240" s="270"/>
      <c r="Y240" s="270"/>
      <c r="Z240" s="270"/>
      <c r="AA240" s="271"/>
    </row>
    <row r="241" spans="1:27" s="272" customFormat="1" ht="18.75" customHeight="1">
      <c r="A241" s="393">
        <f t="shared" si="17"/>
        <v>0</v>
      </c>
      <c r="B241" s="394">
        <f t="shared" si="15"/>
        <v>0</v>
      </c>
      <c r="C241" s="395">
        <f>IF(($P$9-SUM($C$9:C240))&gt;0,$AA$9,0)</f>
        <v>0</v>
      </c>
      <c r="D241" s="396">
        <f>IF(($P$10-SUM($D$9:D240))&gt;0,$AA$10,0)</f>
        <v>0</v>
      </c>
      <c r="E241" s="397">
        <f>ROUND(((P$9-SUM(C$9:C240))*G$2/100)/12,0)+ROUND(((P$10-SUM(D$9:D240))*(G$2-P$15)/100)/12,0)</f>
        <v>0</v>
      </c>
      <c r="F241" s="398">
        <f t="shared" si="14"/>
        <v>0</v>
      </c>
      <c r="G241" s="1939"/>
      <c r="H241" s="1940"/>
      <c r="I241" s="399"/>
      <c r="J241" s="399"/>
      <c r="K241" s="399"/>
      <c r="L241" s="399"/>
      <c r="M241" s="400">
        <f t="shared" si="16"/>
        <v>0</v>
      </c>
      <c r="N241" s="279"/>
      <c r="X241" s="270"/>
      <c r="Y241" s="270"/>
      <c r="Z241" s="270"/>
      <c r="AA241" s="271"/>
    </row>
    <row r="242" spans="1:27" s="272" customFormat="1" ht="18.75" customHeight="1">
      <c r="A242" s="393">
        <f t="shared" si="17"/>
        <v>0</v>
      </c>
      <c r="B242" s="394">
        <f t="shared" si="15"/>
        <v>0</v>
      </c>
      <c r="C242" s="395">
        <f>IF(($P$9-SUM($C$9:C241))&gt;0,$AA$9,0)</f>
        <v>0</v>
      </c>
      <c r="D242" s="396">
        <f>IF(($P$10-SUM($D$9:D241))&gt;0,$AA$10,0)</f>
        <v>0</v>
      </c>
      <c r="E242" s="397">
        <f>ROUND(((P$9-SUM(C$9:C241))*G$2/100)/12,0)+ROUND(((P$10-SUM(D$9:D241))*(G$2-P$15)/100)/12,0)</f>
        <v>0</v>
      </c>
      <c r="F242" s="398">
        <f t="shared" si="14"/>
        <v>0</v>
      </c>
      <c r="G242" s="1939"/>
      <c r="H242" s="1940"/>
      <c r="I242" s="399"/>
      <c r="J242" s="399"/>
      <c r="K242" s="399"/>
      <c r="L242" s="399"/>
      <c r="M242" s="400">
        <f t="shared" si="16"/>
        <v>0</v>
      </c>
      <c r="N242" s="279"/>
      <c r="X242" s="270"/>
      <c r="Y242" s="270"/>
      <c r="Z242" s="270"/>
      <c r="AA242" s="271"/>
    </row>
    <row r="243" spans="1:27" s="272" customFormat="1" ht="18.75" customHeight="1">
      <c r="A243" s="393">
        <f t="shared" si="17"/>
        <v>0</v>
      </c>
      <c r="B243" s="394">
        <f t="shared" si="15"/>
        <v>0</v>
      </c>
      <c r="C243" s="395">
        <f>IF(($P$9-SUM($C$9:C242))&gt;0,$AA$9,0)</f>
        <v>0</v>
      </c>
      <c r="D243" s="396">
        <f>IF(($P$10-SUM($D$9:D242))&gt;0,$AA$10,0)</f>
        <v>0</v>
      </c>
      <c r="E243" s="397">
        <f>ROUND(((P$9-SUM(C$9:C242))*G$2/100)/12,0)+ROUND(((P$10-SUM(D$9:D242))*(G$2-P$15)/100)/12,0)</f>
        <v>0</v>
      </c>
      <c r="F243" s="398">
        <f t="shared" si="14"/>
        <v>0</v>
      </c>
      <c r="G243" s="1939"/>
      <c r="H243" s="1940"/>
      <c r="I243" s="399"/>
      <c r="J243" s="399"/>
      <c r="K243" s="399"/>
      <c r="L243" s="399"/>
      <c r="M243" s="400">
        <f t="shared" si="16"/>
        <v>0</v>
      </c>
      <c r="N243" s="279"/>
      <c r="X243" s="270"/>
      <c r="Y243" s="270"/>
      <c r="Z243" s="270"/>
      <c r="AA243" s="271"/>
    </row>
    <row r="244" spans="1:27" s="272" customFormat="1" ht="18.75" customHeight="1">
      <c r="A244" s="393">
        <f t="shared" si="17"/>
        <v>0</v>
      </c>
      <c r="B244" s="394">
        <f t="shared" si="15"/>
        <v>0</v>
      </c>
      <c r="C244" s="395">
        <f>IF(($P$9-SUM($C$9:C243))&gt;0,$AA$9,0)</f>
        <v>0</v>
      </c>
      <c r="D244" s="396">
        <f>IF(($P$10-SUM($D$9:D243))&gt;0,$AA$10,0)</f>
        <v>0</v>
      </c>
      <c r="E244" s="397">
        <f>ROUND(((P$9-SUM(C$9:C243))*G$2/100)/12,0)+ROUND(((P$10-SUM(D$9:D243))*(G$2-P$15)/100)/12,0)</f>
        <v>0</v>
      </c>
      <c r="F244" s="398">
        <f t="shared" si="14"/>
        <v>0</v>
      </c>
      <c r="G244" s="1939"/>
      <c r="H244" s="1940"/>
      <c r="I244" s="399"/>
      <c r="J244" s="399"/>
      <c r="K244" s="399"/>
      <c r="L244" s="399"/>
      <c r="M244" s="400">
        <f t="shared" si="16"/>
        <v>0</v>
      </c>
      <c r="N244" s="279"/>
      <c r="X244" s="270"/>
      <c r="Y244" s="270"/>
      <c r="Z244" s="270"/>
      <c r="AA244" s="271"/>
    </row>
    <row r="245" spans="1:27" s="272" customFormat="1" ht="18.75" customHeight="1">
      <c r="A245" s="393">
        <f t="shared" si="17"/>
        <v>0</v>
      </c>
      <c r="B245" s="394">
        <f t="shared" si="15"/>
        <v>0</v>
      </c>
      <c r="C245" s="395">
        <f>IF(($P$9-SUM($C$9:C244))&gt;0,$AA$9,0)</f>
        <v>0</v>
      </c>
      <c r="D245" s="396">
        <f>IF(($P$10-SUM($D$9:D244))&gt;0,$AA$10,0)</f>
        <v>0</v>
      </c>
      <c r="E245" s="397">
        <f>ROUND(((P$9-SUM(C$9:C244))*G$2/100)/12,0)+ROUND(((P$10-SUM(D$9:D244))*(G$2-P$15)/100)/12,0)</f>
        <v>0</v>
      </c>
      <c r="F245" s="398">
        <f t="shared" si="14"/>
        <v>0</v>
      </c>
      <c r="G245" s="1939"/>
      <c r="H245" s="1940"/>
      <c r="I245" s="399"/>
      <c r="J245" s="399"/>
      <c r="K245" s="399"/>
      <c r="L245" s="399"/>
      <c r="M245" s="400">
        <f t="shared" si="16"/>
        <v>0</v>
      </c>
      <c r="N245" s="279"/>
      <c r="X245" s="270"/>
      <c r="Y245" s="270"/>
      <c r="Z245" s="270"/>
      <c r="AA245" s="271"/>
    </row>
    <row r="246" spans="1:27" s="272" customFormat="1" ht="18.75" customHeight="1">
      <c r="A246" s="393">
        <f t="shared" si="17"/>
        <v>0</v>
      </c>
      <c r="B246" s="394">
        <f t="shared" si="15"/>
        <v>0</v>
      </c>
      <c r="C246" s="395">
        <f>IF(($P$9-SUM($C$9:C245))&gt;0,$AA$9,0)</f>
        <v>0</v>
      </c>
      <c r="D246" s="396">
        <f>IF(($P$10-SUM($D$9:D245))&gt;0,$AA$10,0)</f>
        <v>0</v>
      </c>
      <c r="E246" s="397">
        <f>ROUND(((P$9-SUM(C$9:C245))*G$2/100)/12,0)+ROUND(((P$10-SUM(D$9:D245))*(G$2-P$15)/100)/12,0)</f>
        <v>0</v>
      </c>
      <c r="F246" s="398">
        <f t="shared" si="14"/>
        <v>0</v>
      </c>
      <c r="G246" s="404" t="s">
        <v>287</v>
      </c>
      <c r="H246" s="424">
        <f>IF(P$13&gt;1,"未定",SUM(F237:F248))</f>
        <v>0</v>
      </c>
      <c r="I246" s="399"/>
      <c r="J246" s="399"/>
      <c r="K246" s="399"/>
      <c r="L246" s="399"/>
      <c r="M246" s="400">
        <f t="shared" si="16"/>
        <v>0</v>
      </c>
      <c r="N246" s="279"/>
      <c r="X246" s="270"/>
      <c r="Y246" s="270"/>
      <c r="Z246" s="270"/>
      <c r="AA246" s="271"/>
    </row>
    <row r="247" spans="1:27" s="272" customFormat="1" ht="18.75" customHeight="1">
      <c r="A247" s="393">
        <f t="shared" si="17"/>
        <v>0</v>
      </c>
      <c r="B247" s="394">
        <f t="shared" si="15"/>
        <v>0</v>
      </c>
      <c r="C247" s="395">
        <f>IF(($P$9-SUM($C$9:C246))&gt;0,$AA$9,0)</f>
        <v>0</v>
      </c>
      <c r="D247" s="396">
        <f>IF(($P$10-SUM($D$9:D246))&gt;0,$AA$10,0)</f>
        <v>0</v>
      </c>
      <c r="E247" s="397">
        <f>ROUND(((P$9-SUM(C$9:C246))*G$2/100)/12,0)+ROUND(((P$10-SUM(D$9:D246))*(G$2-P$15)/100)/12,0)</f>
        <v>0</v>
      </c>
      <c r="F247" s="398">
        <f t="shared" si="14"/>
        <v>0</v>
      </c>
      <c r="G247" s="406" t="s">
        <v>308</v>
      </c>
      <c r="H247" s="407">
        <f>SUM(B237:B248)</f>
        <v>0</v>
      </c>
      <c r="I247" s="399"/>
      <c r="J247" s="399"/>
      <c r="K247" s="399"/>
      <c r="L247" s="399"/>
      <c r="M247" s="400">
        <f t="shared" si="16"/>
        <v>0</v>
      </c>
      <c r="N247" s="279"/>
      <c r="X247" s="270"/>
      <c r="Y247" s="270"/>
      <c r="Z247" s="270"/>
      <c r="AA247" s="271"/>
    </row>
    <row r="248" spans="1:27" s="272" customFormat="1" ht="18.75" customHeight="1">
      <c r="A248" s="409">
        <f t="shared" si="17"/>
        <v>0</v>
      </c>
      <c r="B248" s="410">
        <f t="shared" si="15"/>
        <v>0</v>
      </c>
      <c r="C248" s="411">
        <f>IF(($P$9-SUM($C$9:C247))&gt;0,$AA$9,0)</f>
        <v>0</v>
      </c>
      <c r="D248" s="412">
        <f>IF(($P$10-SUM($D$9:D247))&gt;0,$AA$10,0)</f>
        <v>0</v>
      </c>
      <c r="E248" s="413">
        <f>ROUND(((P$9-SUM(C$9:C247))*G$2/100)/12,0)+ROUND(((P$10-SUM(D$9:D247))*(G$2-P$15)/100)/12,0)</f>
        <v>0</v>
      </c>
      <c r="F248" s="414">
        <f t="shared" si="14"/>
        <v>0</v>
      </c>
      <c r="G248" s="415" t="s">
        <v>310</v>
      </c>
      <c r="H248" s="416">
        <f>IF(P$13&gt;1,"未定",SUM(E237:E248))</f>
        <v>0</v>
      </c>
      <c r="I248" s="417"/>
      <c r="J248" s="417"/>
      <c r="K248" s="417"/>
      <c r="L248" s="417"/>
      <c r="M248" s="418">
        <f t="shared" si="16"/>
        <v>0</v>
      </c>
      <c r="N248" s="279"/>
      <c r="X248" s="270"/>
      <c r="Y248" s="270"/>
      <c r="Z248" s="270"/>
      <c r="AA248" s="271"/>
    </row>
    <row r="249" spans="1:27" s="272" customFormat="1" ht="18.75" customHeight="1">
      <c r="A249" s="697">
        <f t="shared" si="17"/>
        <v>0</v>
      </c>
      <c r="B249" s="698">
        <f t="shared" si="15"/>
        <v>0</v>
      </c>
      <c r="C249" s="699">
        <f>IF(($P$9-SUM($C$9:C248))&gt;0,$AA$9,0)</f>
        <v>0</v>
      </c>
      <c r="D249" s="700">
        <f>IF(($P$10-SUM($D$9:D248))&gt;0,$AA$10,0)</f>
        <v>0</v>
      </c>
      <c r="E249" s="419">
        <f>ROUND(((P$9-SUM(C$9:C248))*G$2/100)/12,0)+ROUND(((P$10-SUM(D$9:D248))*(G$2-P$15)/100)/12,0)</f>
        <v>0</v>
      </c>
      <c r="F249" s="702">
        <f t="shared" si="14"/>
        <v>0</v>
      </c>
      <c r="G249" s="1937" t="s">
        <v>337</v>
      </c>
      <c r="H249" s="1938"/>
      <c r="I249" s="703"/>
      <c r="J249" s="703"/>
      <c r="K249" s="703"/>
      <c r="L249" s="703"/>
      <c r="M249" s="705">
        <f t="shared" si="16"/>
        <v>0</v>
      </c>
      <c r="N249" s="279"/>
      <c r="X249" s="270"/>
      <c r="Y249" s="270"/>
      <c r="Z249" s="270"/>
      <c r="AA249" s="271"/>
    </row>
    <row r="250" spans="1:27" s="272" customFormat="1" ht="18.75" customHeight="1">
      <c r="A250" s="393">
        <f t="shared" si="17"/>
        <v>0</v>
      </c>
      <c r="B250" s="394">
        <f t="shared" si="15"/>
        <v>0</v>
      </c>
      <c r="C250" s="395">
        <f>IF(($P$9-SUM($C$9:C249))&gt;0,$AA$9,0)</f>
        <v>0</v>
      </c>
      <c r="D250" s="396">
        <f>IF(($P$10-SUM($D$9:D249))&gt;0,$AA$10,0)</f>
        <v>0</v>
      </c>
      <c r="E250" s="397">
        <f>ROUND(((P$9-SUM(C$9:C249))*G$2/100)/12,0)+ROUND(((P$10-SUM(D$9:D249))*(G$2-P$15)/100)/12,0)</f>
        <v>0</v>
      </c>
      <c r="F250" s="398">
        <f t="shared" si="14"/>
        <v>0</v>
      </c>
      <c r="G250" s="1939"/>
      <c r="H250" s="1940"/>
      <c r="I250" s="399"/>
      <c r="J250" s="399"/>
      <c r="K250" s="399"/>
      <c r="L250" s="399"/>
      <c r="M250" s="400">
        <f t="shared" si="16"/>
        <v>0</v>
      </c>
      <c r="N250" s="279"/>
      <c r="X250" s="270"/>
      <c r="Y250" s="270"/>
      <c r="Z250" s="270"/>
      <c r="AA250" s="271"/>
    </row>
    <row r="251" spans="1:27" s="272" customFormat="1" ht="18.75" customHeight="1">
      <c r="A251" s="393">
        <f t="shared" si="17"/>
        <v>0</v>
      </c>
      <c r="B251" s="394">
        <f t="shared" si="15"/>
        <v>0</v>
      </c>
      <c r="C251" s="395">
        <f>IF(($P$9-SUM($C$9:C250))&gt;0,$AA$9,0)</f>
        <v>0</v>
      </c>
      <c r="D251" s="396">
        <f>IF(($P$10-SUM($D$9:D250))&gt;0,$AA$10,0)</f>
        <v>0</v>
      </c>
      <c r="E251" s="397">
        <f>ROUND(((P$9-SUM(C$9:C250))*G$2/100)/12,0)+ROUND(((P$10-SUM(D$9:D250))*(G$2-P$15)/100)/12,0)</f>
        <v>0</v>
      </c>
      <c r="F251" s="398">
        <f t="shared" si="14"/>
        <v>0</v>
      </c>
      <c r="G251" s="1939"/>
      <c r="H251" s="1940"/>
      <c r="I251" s="399"/>
      <c r="J251" s="399"/>
      <c r="K251" s="399"/>
      <c r="L251" s="399"/>
      <c r="M251" s="400">
        <f t="shared" si="16"/>
        <v>0</v>
      </c>
      <c r="N251" s="279"/>
      <c r="X251" s="270"/>
      <c r="Y251" s="270"/>
      <c r="Z251" s="270"/>
      <c r="AA251" s="271"/>
    </row>
    <row r="252" spans="1:27" s="272" customFormat="1" ht="18.75" customHeight="1">
      <c r="A252" s="393">
        <f t="shared" si="17"/>
        <v>0</v>
      </c>
      <c r="B252" s="394">
        <f t="shared" si="15"/>
        <v>0</v>
      </c>
      <c r="C252" s="395">
        <f>IF(($P$9-SUM($C$9:C251))&gt;0,$AA$9,0)</f>
        <v>0</v>
      </c>
      <c r="D252" s="396">
        <f>IF(($P$10-SUM($D$9:D251))&gt;0,$AA$10,0)</f>
        <v>0</v>
      </c>
      <c r="E252" s="397">
        <f>ROUND(((P$9-SUM(C$9:C251))*G$2/100)/12,0)+ROUND(((P$10-SUM(D$9:D251))*(G$2-P$15)/100)/12,0)</f>
        <v>0</v>
      </c>
      <c r="F252" s="398">
        <f t="shared" si="14"/>
        <v>0</v>
      </c>
      <c r="G252" s="1939"/>
      <c r="H252" s="1940"/>
      <c r="I252" s="399"/>
      <c r="J252" s="399"/>
      <c r="K252" s="399"/>
      <c r="L252" s="399"/>
      <c r="M252" s="400">
        <f t="shared" si="16"/>
        <v>0</v>
      </c>
      <c r="N252" s="279"/>
      <c r="X252" s="270"/>
      <c r="Y252" s="270"/>
      <c r="Z252" s="270"/>
      <c r="AA252" s="271"/>
    </row>
    <row r="253" spans="1:27" s="272" customFormat="1" ht="18.75" customHeight="1">
      <c r="A253" s="393">
        <f t="shared" si="17"/>
        <v>0</v>
      </c>
      <c r="B253" s="394">
        <f t="shared" si="15"/>
        <v>0</v>
      </c>
      <c r="C253" s="395">
        <f>IF(($P$9-SUM($C$9:C252))&gt;0,$AA$9,0)</f>
        <v>0</v>
      </c>
      <c r="D253" s="396">
        <f>IF(($P$10-SUM($D$9:D252))&gt;0,$AA$10,0)</f>
        <v>0</v>
      </c>
      <c r="E253" s="397">
        <f>ROUND(((P$9-SUM(C$9:C252))*G$2/100)/12,0)+ROUND(((P$10-SUM(D$9:D252))*(G$2-P$15)/100)/12,0)</f>
        <v>0</v>
      </c>
      <c r="F253" s="398">
        <f t="shared" si="14"/>
        <v>0</v>
      </c>
      <c r="G253" s="1939"/>
      <c r="H253" s="1940"/>
      <c r="I253" s="399"/>
      <c r="J253" s="399"/>
      <c r="K253" s="399"/>
      <c r="L253" s="399"/>
      <c r="M253" s="400">
        <f t="shared" si="16"/>
        <v>0</v>
      </c>
      <c r="N253" s="279"/>
      <c r="X253" s="270"/>
      <c r="Y253" s="270"/>
      <c r="Z253" s="270"/>
      <c r="AA253" s="271"/>
    </row>
    <row r="254" spans="1:27" s="272" customFormat="1" ht="18.75" customHeight="1">
      <c r="A254" s="393">
        <f t="shared" si="17"/>
        <v>0</v>
      </c>
      <c r="B254" s="394">
        <f t="shared" si="15"/>
        <v>0</v>
      </c>
      <c r="C254" s="395">
        <f>IF(($P$9-SUM($C$9:C253))&gt;0,$AA$9,0)</f>
        <v>0</v>
      </c>
      <c r="D254" s="396">
        <f>IF(($P$10-SUM($D$9:D253))&gt;0,$AA$10,0)</f>
        <v>0</v>
      </c>
      <c r="E254" s="397">
        <f>ROUND(((P$9-SUM(C$9:C253))*G$2/100)/12,0)+ROUND(((P$10-SUM(D$9:D253))*(G$2-P$15)/100)/12,0)</f>
        <v>0</v>
      </c>
      <c r="F254" s="398">
        <f t="shared" si="14"/>
        <v>0</v>
      </c>
      <c r="G254" s="1939"/>
      <c r="H254" s="1940"/>
      <c r="I254" s="399"/>
      <c r="J254" s="399"/>
      <c r="K254" s="399"/>
      <c r="L254" s="399"/>
      <c r="M254" s="400">
        <f t="shared" si="16"/>
        <v>0</v>
      </c>
      <c r="N254" s="279"/>
      <c r="X254" s="270"/>
      <c r="Y254" s="270"/>
      <c r="Z254" s="270"/>
      <c r="AA254" s="271"/>
    </row>
    <row r="255" spans="1:27" s="272" customFormat="1" ht="18.75" customHeight="1">
      <c r="A255" s="393">
        <f t="shared" si="17"/>
        <v>0</v>
      </c>
      <c r="B255" s="394">
        <f t="shared" si="15"/>
        <v>0</v>
      </c>
      <c r="C255" s="395">
        <f>IF(($P$9-SUM($C$9:C254))&gt;0,$AA$9,0)</f>
        <v>0</v>
      </c>
      <c r="D255" s="396">
        <f>IF(($P$10-SUM($D$9:D254))&gt;0,$AA$10,0)</f>
        <v>0</v>
      </c>
      <c r="E255" s="397">
        <f>ROUND(((P$9-SUM(C$9:C254))*G$2/100)/12,0)+ROUND(((P$10-SUM(D$9:D254))*(G$2-P$15)/100)/12,0)</f>
        <v>0</v>
      </c>
      <c r="F255" s="398">
        <f t="shared" si="14"/>
        <v>0</v>
      </c>
      <c r="G255" s="1939"/>
      <c r="H255" s="1940"/>
      <c r="I255" s="399"/>
      <c r="J255" s="399"/>
      <c r="K255" s="399"/>
      <c r="L255" s="399"/>
      <c r="M255" s="400">
        <f t="shared" si="16"/>
        <v>0</v>
      </c>
      <c r="N255" s="279"/>
      <c r="X255" s="270"/>
      <c r="Y255" s="270"/>
      <c r="Z255" s="270"/>
      <c r="AA255" s="271"/>
    </row>
    <row r="256" spans="1:27" s="272" customFormat="1" ht="18.75" customHeight="1">
      <c r="A256" s="393">
        <f t="shared" si="17"/>
        <v>0</v>
      </c>
      <c r="B256" s="394">
        <f t="shared" si="15"/>
        <v>0</v>
      </c>
      <c r="C256" s="395">
        <f>IF(($P$9-SUM($C$9:C255))&gt;0,$AA$9,0)</f>
        <v>0</v>
      </c>
      <c r="D256" s="396">
        <f>IF(($P$10-SUM($D$9:D255))&gt;0,$AA$10,0)</f>
        <v>0</v>
      </c>
      <c r="E256" s="397">
        <f>ROUND(((P$9-SUM(C$9:C255))*G$2/100)/12,0)+ROUND(((P$10-SUM(D$9:D255))*(G$2-P$15)/100)/12,0)</f>
        <v>0</v>
      </c>
      <c r="F256" s="398">
        <f t="shared" si="14"/>
        <v>0</v>
      </c>
      <c r="G256" s="1939"/>
      <c r="H256" s="1940"/>
      <c r="I256" s="399"/>
      <c r="J256" s="399"/>
      <c r="K256" s="399"/>
      <c r="L256" s="399"/>
      <c r="M256" s="400">
        <f t="shared" si="16"/>
        <v>0</v>
      </c>
      <c r="N256" s="279"/>
      <c r="X256" s="270"/>
      <c r="Y256" s="270"/>
      <c r="Z256" s="270"/>
      <c r="AA256" s="271"/>
    </row>
    <row r="257" spans="1:27" s="272" customFormat="1" ht="18.75" customHeight="1">
      <c r="A257" s="393">
        <f t="shared" si="17"/>
        <v>0</v>
      </c>
      <c r="B257" s="394">
        <f t="shared" si="15"/>
        <v>0</v>
      </c>
      <c r="C257" s="395">
        <f>IF(($P$9-SUM($C$9:C256))&gt;0,$AA$9,0)</f>
        <v>0</v>
      </c>
      <c r="D257" s="396">
        <f>IF(($P$10-SUM($D$9:D256))&gt;0,$AA$10,0)</f>
        <v>0</v>
      </c>
      <c r="E257" s="397">
        <f>ROUND(((P$9-SUM(C$9:C256))*G$2/100)/12,0)+ROUND(((P$10-SUM(D$9:D256))*(G$2-P$15)/100)/12,0)</f>
        <v>0</v>
      </c>
      <c r="F257" s="398">
        <f t="shared" ref="F257:F320" si="18">IF(P$13&gt;1,"未定",B257+E257)</f>
        <v>0</v>
      </c>
      <c r="G257" s="1939"/>
      <c r="H257" s="1940"/>
      <c r="I257" s="399"/>
      <c r="J257" s="399"/>
      <c r="K257" s="399"/>
      <c r="L257" s="399"/>
      <c r="M257" s="400">
        <f t="shared" si="16"/>
        <v>0</v>
      </c>
      <c r="N257" s="279"/>
      <c r="X257" s="270"/>
      <c r="Y257" s="270"/>
      <c r="Z257" s="270"/>
      <c r="AA257" s="271"/>
    </row>
    <row r="258" spans="1:27" s="272" customFormat="1" ht="18.75" customHeight="1">
      <c r="A258" s="393">
        <f t="shared" si="17"/>
        <v>0</v>
      </c>
      <c r="B258" s="394">
        <f t="shared" si="15"/>
        <v>0</v>
      </c>
      <c r="C258" s="395">
        <f>IF(($P$9-SUM($C$9:C257))&gt;0,$AA$9,0)</f>
        <v>0</v>
      </c>
      <c r="D258" s="396">
        <f>IF(($P$10-SUM($D$9:D257))&gt;0,$AA$10,0)</f>
        <v>0</v>
      </c>
      <c r="E258" s="397">
        <f>ROUND(((P$9-SUM(C$9:C257))*G$2/100)/12,0)+ROUND(((P$10-SUM(D$9:D257))*(G$2-P$15)/100)/12,0)</f>
        <v>0</v>
      </c>
      <c r="F258" s="398">
        <f t="shared" si="18"/>
        <v>0</v>
      </c>
      <c r="G258" s="404" t="s">
        <v>287</v>
      </c>
      <c r="H258" s="424">
        <f>IF(P$13&gt;1,"未定",SUM(F249:F260))</f>
        <v>0</v>
      </c>
      <c r="I258" s="399"/>
      <c r="J258" s="399"/>
      <c r="K258" s="399"/>
      <c r="L258" s="399"/>
      <c r="M258" s="400">
        <f t="shared" si="16"/>
        <v>0</v>
      </c>
      <c r="N258" s="279"/>
      <c r="X258" s="270"/>
      <c r="Y258" s="270"/>
      <c r="Z258" s="270"/>
      <c r="AA258" s="271"/>
    </row>
    <row r="259" spans="1:27" s="272" customFormat="1" ht="18.75" customHeight="1">
      <c r="A259" s="393">
        <f t="shared" si="17"/>
        <v>0</v>
      </c>
      <c r="B259" s="394">
        <f t="shared" si="15"/>
        <v>0</v>
      </c>
      <c r="C259" s="395">
        <f>IF(($P$9-SUM($C$9:C258))&gt;0,$AA$9,0)</f>
        <v>0</v>
      </c>
      <c r="D259" s="396">
        <f>IF(($P$10-SUM($D$9:D258))&gt;0,$AA$10,0)</f>
        <v>0</v>
      </c>
      <c r="E259" s="397">
        <f>ROUND(((P$9-SUM(C$9:C258))*G$2/100)/12,0)+ROUND(((P$10-SUM(D$9:D258))*(G$2-P$15)/100)/12,0)</f>
        <v>0</v>
      </c>
      <c r="F259" s="398">
        <f t="shared" si="18"/>
        <v>0</v>
      </c>
      <c r="G259" s="406" t="s">
        <v>308</v>
      </c>
      <c r="H259" s="407">
        <f>SUM(B249:B260)</f>
        <v>0</v>
      </c>
      <c r="I259" s="399"/>
      <c r="J259" s="399"/>
      <c r="K259" s="399"/>
      <c r="L259" s="399"/>
      <c r="M259" s="400">
        <f t="shared" si="16"/>
        <v>0</v>
      </c>
      <c r="N259" s="279"/>
      <c r="X259" s="270"/>
      <c r="Y259" s="270"/>
      <c r="Z259" s="270"/>
      <c r="AA259" s="271"/>
    </row>
    <row r="260" spans="1:27" s="272" customFormat="1" ht="18.75" customHeight="1">
      <c r="A260" s="409">
        <f t="shared" si="17"/>
        <v>0</v>
      </c>
      <c r="B260" s="410">
        <f t="shared" si="15"/>
        <v>0</v>
      </c>
      <c r="C260" s="411">
        <f>IF(($P$9-SUM($C$9:C259))&gt;0,$AA$9,0)</f>
        <v>0</v>
      </c>
      <c r="D260" s="412">
        <f>IF(($P$10-SUM($D$9:D259))&gt;0,$AA$10,0)</f>
        <v>0</v>
      </c>
      <c r="E260" s="413">
        <f>ROUND(((P$9-SUM(C$9:C259))*G$2/100)/12,0)+ROUND(((P$10-SUM(D$9:D259))*(G$2-P$15)/100)/12,0)</f>
        <v>0</v>
      </c>
      <c r="F260" s="414">
        <f t="shared" si="18"/>
        <v>0</v>
      </c>
      <c r="G260" s="415" t="s">
        <v>310</v>
      </c>
      <c r="H260" s="416">
        <f>IF(P$13&gt;1,"未定",SUM(E249:E260))</f>
        <v>0</v>
      </c>
      <c r="I260" s="417"/>
      <c r="J260" s="417"/>
      <c r="K260" s="417"/>
      <c r="L260" s="417"/>
      <c r="M260" s="418">
        <f t="shared" si="16"/>
        <v>0</v>
      </c>
      <c r="N260" s="279"/>
      <c r="X260" s="270"/>
      <c r="Y260" s="270"/>
      <c r="Z260" s="270"/>
      <c r="AA260" s="271"/>
    </row>
    <row r="261" spans="1:27" s="272" customFormat="1" ht="18.75" customHeight="1">
      <c r="A261" s="697">
        <f t="shared" si="17"/>
        <v>0</v>
      </c>
      <c r="B261" s="698">
        <f t="shared" si="15"/>
        <v>0</v>
      </c>
      <c r="C261" s="699">
        <f>IF(($P$9-SUM($C$9:C260))&gt;0,$AA$9,0)</f>
        <v>0</v>
      </c>
      <c r="D261" s="700">
        <f>IF(($P$10-SUM($D$9:D260))&gt;0,$AA$10,0)</f>
        <v>0</v>
      </c>
      <c r="E261" s="419">
        <f>ROUND(((P$9-SUM(C$9:C260))*G$2/100)/12,0)+ROUND(((P$10-SUM(D$9:D260))*(G$2-P$15)/100)/12,0)</f>
        <v>0</v>
      </c>
      <c r="F261" s="702">
        <f t="shared" si="18"/>
        <v>0</v>
      </c>
      <c r="G261" s="1937" t="s">
        <v>338</v>
      </c>
      <c r="H261" s="1938"/>
      <c r="I261" s="703"/>
      <c r="J261" s="703"/>
      <c r="K261" s="703"/>
      <c r="L261" s="703"/>
      <c r="M261" s="705">
        <f t="shared" si="16"/>
        <v>0</v>
      </c>
      <c r="N261" s="279"/>
      <c r="X261" s="270"/>
      <c r="Y261" s="270"/>
      <c r="Z261" s="270"/>
      <c r="AA261" s="271"/>
    </row>
    <row r="262" spans="1:27" s="272" customFormat="1" ht="18.75" customHeight="1">
      <c r="A262" s="393">
        <f t="shared" si="17"/>
        <v>0</v>
      </c>
      <c r="B262" s="394">
        <f t="shared" si="15"/>
        <v>0</v>
      </c>
      <c r="C262" s="395">
        <f>IF(($P$9-SUM($C$9:C261))&gt;0,$AA$9,0)</f>
        <v>0</v>
      </c>
      <c r="D262" s="396">
        <f>IF(($P$10-SUM($D$9:D261))&gt;0,$AA$10,0)</f>
        <v>0</v>
      </c>
      <c r="E262" s="397">
        <f>ROUND(((P$9-SUM(C$9:C261))*G$2/100)/12,0)+ROUND(((P$10-SUM(D$9:D261))*(G$2-P$15)/100)/12,0)</f>
        <v>0</v>
      </c>
      <c r="F262" s="398">
        <f t="shared" si="18"/>
        <v>0</v>
      </c>
      <c r="G262" s="1939"/>
      <c r="H262" s="1940"/>
      <c r="I262" s="399"/>
      <c r="J262" s="399"/>
      <c r="K262" s="399"/>
      <c r="L262" s="399"/>
      <c r="M262" s="400">
        <f t="shared" si="16"/>
        <v>0</v>
      </c>
      <c r="N262" s="279"/>
      <c r="X262" s="270"/>
      <c r="Y262" s="270"/>
      <c r="Z262" s="270"/>
      <c r="AA262" s="271"/>
    </row>
    <row r="263" spans="1:27" s="272" customFormat="1" ht="18.75" customHeight="1">
      <c r="A263" s="393">
        <f t="shared" si="17"/>
        <v>0</v>
      </c>
      <c r="B263" s="394">
        <f t="shared" si="15"/>
        <v>0</v>
      </c>
      <c r="C263" s="395">
        <f>IF(($P$9-SUM($C$9:C262))&gt;0,$AA$9,0)</f>
        <v>0</v>
      </c>
      <c r="D263" s="396">
        <f>IF(($P$10-SUM($D$9:D262))&gt;0,$AA$10,0)</f>
        <v>0</v>
      </c>
      <c r="E263" s="397">
        <f>ROUND(((P$9-SUM(C$9:C262))*G$2/100)/12,0)+ROUND(((P$10-SUM(D$9:D262))*(G$2-P$15)/100)/12,0)</f>
        <v>0</v>
      </c>
      <c r="F263" s="398">
        <f t="shared" si="18"/>
        <v>0</v>
      </c>
      <c r="G263" s="1939"/>
      <c r="H263" s="1940"/>
      <c r="I263" s="399"/>
      <c r="J263" s="399"/>
      <c r="K263" s="399"/>
      <c r="L263" s="399"/>
      <c r="M263" s="400">
        <f t="shared" si="16"/>
        <v>0</v>
      </c>
      <c r="N263" s="279"/>
      <c r="X263" s="270"/>
      <c r="Y263" s="270"/>
      <c r="Z263" s="270"/>
      <c r="AA263" s="271"/>
    </row>
    <row r="264" spans="1:27" s="272" customFormat="1" ht="18.75" customHeight="1">
      <c r="A264" s="393">
        <f t="shared" si="17"/>
        <v>0</v>
      </c>
      <c r="B264" s="394">
        <f t="shared" si="15"/>
        <v>0</v>
      </c>
      <c r="C264" s="395">
        <f>IF(($P$9-SUM($C$9:C263))&gt;0,$AA$9,0)</f>
        <v>0</v>
      </c>
      <c r="D264" s="396">
        <f>IF(($P$10-SUM($D$9:D263))&gt;0,$AA$10,0)</f>
        <v>0</v>
      </c>
      <c r="E264" s="397">
        <f>ROUND(((P$9-SUM(C$9:C263))*G$2/100)/12,0)+ROUND(((P$10-SUM(D$9:D263))*(G$2-P$15)/100)/12,0)</f>
        <v>0</v>
      </c>
      <c r="F264" s="398">
        <f t="shared" si="18"/>
        <v>0</v>
      </c>
      <c r="G264" s="1939"/>
      <c r="H264" s="1940"/>
      <c r="I264" s="399"/>
      <c r="J264" s="399"/>
      <c r="K264" s="399"/>
      <c r="L264" s="399"/>
      <c r="M264" s="400">
        <f t="shared" si="16"/>
        <v>0</v>
      </c>
      <c r="N264" s="279"/>
      <c r="X264" s="270"/>
      <c r="Y264" s="270"/>
      <c r="Z264" s="270"/>
      <c r="AA264" s="271"/>
    </row>
    <row r="265" spans="1:27" s="272" customFormat="1" ht="18.75" customHeight="1">
      <c r="A265" s="393">
        <f t="shared" si="17"/>
        <v>0</v>
      </c>
      <c r="B265" s="394">
        <f t="shared" ref="B265:B328" si="19">SUM(C265:D265)</f>
        <v>0</v>
      </c>
      <c r="C265" s="395">
        <f>IF(($P$9-SUM($C$9:C264))&gt;0,$AA$9,0)</f>
        <v>0</v>
      </c>
      <c r="D265" s="396">
        <f>IF(($P$10-SUM($D$9:D264))&gt;0,$AA$10,0)</f>
        <v>0</v>
      </c>
      <c r="E265" s="397">
        <f>ROUND(((P$9-SUM(C$9:C264))*G$2/100)/12,0)+ROUND(((P$10-SUM(D$9:D264))*(G$2-P$15)/100)/12,0)</f>
        <v>0</v>
      </c>
      <c r="F265" s="398">
        <f t="shared" si="18"/>
        <v>0</v>
      </c>
      <c r="G265" s="1939"/>
      <c r="H265" s="1940"/>
      <c r="I265" s="399"/>
      <c r="J265" s="399"/>
      <c r="K265" s="399"/>
      <c r="L265" s="399"/>
      <c r="M265" s="400">
        <f t="shared" ref="M265:M328" si="20">SUM(I265:L265)</f>
        <v>0</v>
      </c>
      <c r="N265" s="279"/>
      <c r="X265" s="270"/>
      <c r="Y265" s="270"/>
      <c r="Z265" s="270"/>
      <c r="AA265" s="271"/>
    </row>
    <row r="266" spans="1:27" s="272" customFormat="1" ht="18.75" customHeight="1">
      <c r="A266" s="393">
        <f t="shared" ref="A266:A329" si="21">IF(F266&gt;0,A265+1,0)</f>
        <v>0</v>
      </c>
      <c r="B266" s="394">
        <f t="shared" si="19"/>
        <v>0</v>
      </c>
      <c r="C266" s="395">
        <f>IF(($P$9-SUM($C$9:C265))&gt;0,$AA$9,0)</f>
        <v>0</v>
      </c>
      <c r="D266" s="396">
        <f>IF(($P$10-SUM($D$9:D265))&gt;0,$AA$10,0)</f>
        <v>0</v>
      </c>
      <c r="E266" s="397">
        <f>ROUND(((P$9-SUM(C$9:C265))*G$2/100)/12,0)+ROUND(((P$10-SUM(D$9:D265))*(G$2-P$15)/100)/12,0)</f>
        <v>0</v>
      </c>
      <c r="F266" s="398">
        <f t="shared" si="18"/>
        <v>0</v>
      </c>
      <c r="G266" s="1939"/>
      <c r="H266" s="1940"/>
      <c r="I266" s="399"/>
      <c r="J266" s="399"/>
      <c r="K266" s="399"/>
      <c r="L266" s="399"/>
      <c r="M266" s="400">
        <f t="shared" si="20"/>
        <v>0</v>
      </c>
      <c r="N266" s="279"/>
      <c r="X266" s="270"/>
      <c r="Y266" s="270"/>
      <c r="Z266" s="270"/>
      <c r="AA266" s="271"/>
    </row>
    <row r="267" spans="1:27" s="272" customFormat="1" ht="18.75" customHeight="1">
      <c r="A267" s="393">
        <f t="shared" si="21"/>
        <v>0</v>
      </c>
      <c r="B267" s="394">
        <f t="shared" si="19"/>
        <v>0</v>
      </c>
      <c r="C267" s="395">
        <f>IF(($P$9-SUM($C$9:C266))&gt;0,$AA$9,0)</f>
        <v>0</v>
      </c>
      <c r="D267" s="396">
        <f>IF(($P$10-SUM($D$9:D266))&gt;0,$AA$10,0)</f>
        <v>0</v>
      </c>
      <c r="E267" s="397">
        <f>ROUND(((P$9-SUM(C$9:C266))*G$2/100)/12,0)+ROUND(((P$10-SUM(D$9:D266))*(G$2-P$15)/100)/12,0)</f>
        <v>0</v>
      </c>
      <c r="F267" s="398">
        <f t="shared" si="18"/>
        <v>0</v>
      </c>
      <c r="G267" s="1939"/>
      <c r="H267" s="1940"/>
      <c r="I267" s="399"/>
      <c r="J267" s="399"/>
      <c r="K267" s="399"/>
      <c r="L267" s="399"/>
      <c r="M267" s="400">
        <f t="shared" si="20"/>
        <v>0</v>
      </c>
      <c r="N267" s="279"/>
      <c r="X267" s="270"/>
      <c r="Y267" s="270"/>
      <c r="Z267" s="270"/>
      <c r="AA267" s="271"/>
    </row>
    <row r="268" spans="1:27" s="272" customFormat="1" ht="18.75" customHeight="1">
      <c r="A268" s="393">
        <f t="shared" si="21"/>
        <v>0</v>
      </c>
      <c r="B268" s="394">
        <f t="shared" si="19"/>
        <v>0</v>
      </c>
      <c r="C268" s="395">
        <f>IF(($P$9-SUM($C$9:C267))&gt;0,$AA$9,0)</f>
        <v>0</v>
      </c>
      <c r="D268" s="396">
        <f>IF(($P$10-SUM($D$9:D267))&gt;0,$AA$10,0)</f>
        <v>0</v>
      </c>
      <c r="E268" s="397">
        <f>ROUND(((P$9-SUM(C$9:C267))*G$2/100)/12,0)+ROUND(((P$10-SUM(D$9:D267))*(G$2-P$15)/100)/12,0)</f>
        <v>0</v>
      </c>
      <c r="F268" s="398">
        <f t="shared" si="18"/>
        <v>0</v>
      </c>
      <c r="G268" s="1939"/>
      <c r="H268" s="1940"/>
      <c r="I268" s="399"/>
      <c r="J268" s="399"/>
      <c r="K268" s="399"/>
      <c r="L268" s="399"/>
      <c r="M268" s="400">
        <f t="shared" si="20"/>
        <v>0</v>
      </c>
      <c r="N268" s="279"/>
      <c r="X268" s="270"/>
      <c r="Y268" s="270"/>
      <c r="Z268" s="270"/>
      <c r="AA268" s="271"/>
    </row>
    <row r="269" spans="1:27" s="272" customFormat="1" ht="18.75" customHeight="1">
      <c r="A269" s="393">
        <f t="shared" si="21"/>
        <v>0</v>
      </c>
      <c r="B269" s="394">
        <f t="shared" si="19"/>
        <v>0</v>
      </c>
      <c r="C269" s="395">
        <f>IF(($P$9-SUM($C$9:C268))&gt;0,$AA$9,0)</f>
        <v>0</v>
      </c>
      <c r="D269" s="396">
        <f>IF(($P$10-SUM($D$9:D268))&gt;0,$AA$10,0)</f>
        <v>0</v>
      </c>
      <c r="E269" s="397">
        <f>ROUND(((P$9-SUM(C$9:C268))*G$2/100)/12,0)+ROUND(((P$10-SUM(D$9:D268))*(G$2-P$15)/100)/12,0)</f>
        <v>0</v>
      </c>
      <c r="F269" s="398">
        <f t="shared" si="18"/>
        <v>0</v>
      </c>
      <c r="G269" s="1939"/>
      <c r="H269" s="1940"/>
      <c r="I269" s="399"/>
      <c r="J269" s="399"/>
      <c r="K269" s="399"/>
      <c r="L269" s="399"/>
      <c r="M269" s="400">
        <f t="shared" si="20"/>
        <v>0</v>
      </c>
      <c r="N269" s="279"/>
      <c r="X269" s="270"/>
      <c r="Y269" s="270"/>
      <c r="Z269" s="270"/>
      <c r="AA269" s="271"/>
    </row>
    <row r="270" spans="1:27" s="272" customFormat="1" ht="18.75" customHeight="1">
      <c r="A270" s="393">
        <f t="shared" si="21"/>
        <v>0</v>
      </c>
      <c r="B270" s="394">
        <f t="shared" si="19"/>
        <v>0</v>
      </c>
      <c r="C270" s="395">
        <f>IF(($P$9-SUM($C$9:C269))&gt;0,$AA$9,0)</f>
        <v>0</v>
      </c>
      <c r="D270" s="396">
        <f>IF(($P$10-SUM($D$9:D269))&gt;0,$AA$10,0)</f>
        <v>0</v>
      </c>
      <c r="E270" s="397">
        <f>ROUND(((P$9-SUM(C$9:C269))*G$2/100)/12,0)+ROUND(((P$10-SUM(D$9:D269))*(G$2-P$15)/100)/12,0)</f>
        <v>0</v>
      </c>
      <c r="F270" s="398">
        <f t="shared" si="18"/>
        <v>0</v>
      </c>
      <c r="G270" s="404" t="s">
        <v>287</v>
      </c>
      <c r="H270" s="424">
        <f>IF(P$13&gt;1,"未定",SUM(F261:F272))</f>
        <v>0</v>
      </c>
      <c r="I270" s="399"/>
      <c r="J270" s="399"/>
      <c r="K270" s="399"/>
      <c r="L270" s="399"/>
      <c r="M270" s="400">
        <f t="shared" si="20"/>
        <v>0</v>
      </c>
      <c r="N270" s="279"/>
      <c r="X270" s="270"/>
      <c r="Y270" s="270"/>
      <c r="Z270" s="270"/>
      <c r="AA270" s="271"/>
    </row>
    <row r="271" spans="1:27" s="272" customFormat="1" ht="18.75" customHeight="1">
      <c r="A271" s="393">
        <f t="shared" si="21"/>
        <v>0</v>
      </c>
      <c r="B271" s="394">
        <f t="shared" si="19"/>
        <v>0</v>
      </c>
      <c r="C271" s="395">
        <f>IF(($P$9-SUM($C$9:C270))&gt;0,$AA$9,0)</f>
        <v>0</v>
      </c>
      <c r="D271" s="396">
        <f>IF(($P$10-SUM($D$9:D270))&gt;0,$AA$10,0)</f>
        <v>0</v>
      </c>
      <c r="E271" s="397">
        <f>ROUND(((P$9-SUM(C$9:C270))*G$2/100)/12,0)+ROUND(((P$10-SUM(D$9:D270))*(G$2-P$15)/100)/12,0)</f>
        <v>0</v>
      </c>
      <c r="F271" s="398">
        <f t="shared" si="18"/>
        <v>0</v>
      </c>
      <c r="G271" s="406" t="s">
        <v>308</v>
      </c>
      <c r="H271" s="407">
        <f>SUM(B261:B272)</f>
        <v>0</v>
      </c>
      <c r="I271" s="399"/>
      <c r="J271" s="399"/>
      <c r="K271" s="399"/>
      <c r="L271" s="399"/>
      <c r="M271" s="400">
        <f t="shared" si="20"/>
        <v>0</v>
      </c>
      <c r="N271" s="279"/>
      <c r="X271" s="270"/>
      <c r="Y271" s="270"/>
      <c r="Z271" s="270"/>
      <c r="AA271" s="271"/>
    </row>
    <row r="272" spans="1:27" s="272" customFormat="1" ht="18.75" customHeight="1">
      <c r="A272" s="409">
        <f t="shared" si="21"/>
        <v>0</v>
      </c>
      <c r="B272" s="410">
        <f t="shared" si="19"/>
        <v>0</v>
      </c>
      <c r="C272" s="411">
        <f>IF(($P$9-SUM($C$9:C271))&gt;0,$AA$9,0)</f>
        <v>0</v>
      </c>
      <c r="D272" s="412">
        <f>IF(($P$10-SUM($D$9:D271))&gt;0,$AA$10,0)</f>
        <v>0</v>
      </c>
      <c r="E272" s="413">
        <f>ROUND(((P$9-SUM(C$9:C271))*G$2/100)/12,0)+ROUND(((P$10-SUM(D$9:D271))*(G$2-P$15)/100)/12,0)</f>
        <v>0</v>
      </c>
      <c r="F272" s="414">
        <f t="shared" si="18"/>
        <v>0</v>
      </c>
      <c r="G272" s="415" t="s">
        <v>310</v>
      </c>
      <c r="H272" s="416">
        <f>IF(P$13&gt;1,"未定",SUM(E261:E272))</f>
        <v>0</v>
      </c>
      <c r="I272" s="417"/>
      <c r="J272" s="417"/>
      <c r="K272" s="417"/>
      <c r="L272" s="417"/>
      <c r="M272" s="418">
        <f t="shared" si="20"/>
        <v>0</v>
      </c>
      <c r="N272" s="279"/>
      <c r="X272" s="270"/>
      <c r="Y272" s="270"/>
      <c r="Z272" s="270"/>
      <c r="AA272" s="271"/>
    </row>
    <row r="273" spans="1:27" s="272" customFormat="1" ht="18.75" customHeight="1">
      <c r="A273" s="697">
        <f t="shared" si="21"/>
        <v>0</v>
      </c>
      <c r="B273" s="698">
        <f t="shared" si="19"/>
        <v>0</v>
      </c>
      <c r="C273" s="699">
        <f>IF(($P$9-SUM($C$9:C272))&gt;0,$AA$9,0)</f>
        <v>0</v>
      </c>
      <c r="D273" s="700">
        <f>IF(($P$10-SUM($D$9:D272))&gt;0,$AA$10,0)</f>
        <v>0</v>
      </c>
      <c r="E273" s="419">
        <f>ROUND(((P$9-SUM(C$9:C272))*G$2/100)/12,0)+ROUND(((P$10-SUM(D$9:D272))*(G$2-P$15)/100)/12,0)</f>
        <v>0</v>
      </c>
      <c r="F273" s="702">
        <f t="shared" si="18"/>
        <v>0</v>
      </c>
      <c r="G273" s="1937" t="s">
        <v>339</v>
      </c>
      <c r="H273" s="1938"/>
      <c r="I273" s="703"/>
      <c r="J273" s="703"/>
      <c r="K273" s="703"/>
      <c r="L273" s="703"/>
      <c r="M273" s="705">
        <f t="shared" si="20"/>
        <v>0</v>
      </c>
      <c r="N273" s="279"/>
      <c r="X273" s="270"/>
      <c r="Y273" s="270"/>
      <c r="Z273" s="270"/>
      <c r="AA273" s="271"/>
    </row>
    <row r="274" spans="1:27" s="272" customFormat="1" ht="18.75" customHeight="1">
      <c r="A274" s="393">
        <f t="shared" si="21"/>
        <v>0</v>
      </c>
      <c r="B274" s="394">
        <f t="shared" si="19"/>
        <v>0</v>
      </c>
      <c r="C274" s="395">
        <f>IF(($P$9-SUM($C$9:C273))&gt;0,$AA$9,0)</f>
        <v>0</v>
      </c>
      <c r="D274" s="396">
        <f>IF(($P$10-SUM($D$9:D273))&gt;0,$AA$10,0)</f>
        <v>0</v>
      </c>
      <c r="E274" s="397">
        <f>ROUND(((P$9-SUM(C$9:C273))*G$2/100)/12,0)+ROUND(((P$10-SUM(D$9:D273))*(G$2-P$15)/100)/12,0)</f>
        <v>0</v>
      </c>
      <c r="F274" s="398">
        <f t="shared" si="18"/>
        <v>0</v>
      </c>
      <c r="G274" s="1939"/>
      <c r="H274" s="1940"/>
      <c r="I274" s="399"/>
      <c r="J274" s="399"/>
      <c r="K274" s="399"/>
      <c r="L274" s="399"/>
      <c r="M274" s="400">
        <f t="shared" si="20"/>
        <v>0</v>
      </c>
      <c r="N274" s="279"/>
      <c r="X274" s="270"/>
      <c r="Y274" s="270"/>
      <c r="Z274" s="270"/>
      <c r="AA274" s="271"/>
    </row>
    <row r="275" spans="1:27" s="272" customFormat="1" ht="18.75" customHeight="1">
      <c r="A275" s="393">
        <f t="shared" si="21"/>
        <v>0</v>
      </c>
      <c r="B275" s="394">
        <f t="shared" si="19"/>
        <v>0</v>
      </c>
      <c r="C275" s="395">
        <f>IF(($P$9-SUM($C$9:C274))&gt;0,$AA$9,0)</f>
        <v>0</v>
      </c>
      <c r="D275" s="396">
        <f>IF(($P$10-SUM($D$9:D274))&gt;0,$AA$10,0)</f>
        <v>0</v>
      </c>
      <c r="E275" s="397">
        <f>ROUND(((P$9-SUM(C$9:C274))*G$2/100)/12,0)+ROUND(((P$10-SUM(D$9:D274))*(G$2-P$15)/100)/12,0)</f>
        <v>0</v>
      </c>
      <c r="F275" s="398">
        <f t="shared" si="18"/>
        <v>0</v>
      </c>
      <c r="G275" s="1939"/>
      <c r="H275" s="1940"/>
      <c r="I275" s="399"/>
      <c r="J275" s="399"/>
      <c r="K275" s="399"/>
      <c r="L275" s="399"/>
      <c r="M275" s="400">
        <f t="shared" si="20"/>
        <v>0</v>
      </c>
      <c r="N275" s="279"/>
      <c r="X275" s="270"/>
      <c r="Y275" s="270"/>
      <c r="Z275" s="270"/>
      <c r="AA275" s="271"/>
    </row>
    <row r="276" spans="1:27" s="272" customFormat="1" ht="18.75" customHeight="1">
      <c r="A276" s="393">
        <f t="shared" si="21"/>
        <v>0</v>
      </c>
      <c r="B276" s="394">
        <f t="shared" si="19"/>
        <v>0</v>
      </c>
      <c r="C276" s="395">
        <f>IF(($P$9-SUM($C$9:C275))&gt;0,$AA$9,0)</f>
        <v>0</v>
      </c>
      <c r="D276" s="396">
        <f>IF(($P$10-SUM($D$9:D275))&gt;0,$AA$10,0)</f>
        <v>0</v>
      </c>
      <c r="E276" s="397">
        <f>ROUND(((P$9-SUM(C$9:C275))*G$2/100)/12,0)+ROUND(((P$10-SUM(D$9:D275))*(G$2-P$15)/100)/12,0)</f>
        <v>0</v>
      </c>
      <c r="F276" s="398">
        <f t="shared" si="18"/>
        <v>0</v>
      </c>
      <c r="G276" s="1939"/>
      <c r="H276" s="1940"/>
      <c r="I276" s="399"/>
      <c r="J276" s="399"/>
      <c r="K276" s="399"/>
      <c r="L276" s="399"/>
      <c r="M276" s="400">
        <f t="shared" si="20"/>
        <v>0</v>
      </c>
      <c r="N276" s="279"/>
      <c r="X276" s="270"/>
      <c r="Y276" s="270"/>
      <c r="Z276" s="270"/>
      <c r="AA276" s="271"/>
    </row>
    <row r="277" spans="1:27" s="272" customFormat="1" ht="18.75" customHeight="1">
      <c r="A277" s="393">
        <f t="shared" si="21"/>
        <v>0</v>
      </c>
      <c r="B277" s="394">
        <f t="shared" si="19"/>
        <v>0</v>
      </c>
      <c r="C277" s="395">
        <f>IF(($P$9-SUM($C$9:C276))&gt;0,$AA$9,0)</f>
        <v>0</v>
      </c>
      <c r="D277" s="396">
        <f>IF(($P$10-SUM($D$9:D276))&gt;0,$AA$10,0)</f>
        <v>0</v>
      </c>
      <c r="E277" s="397">
        <f>ROUND(((P$9-SUM(C$9:C276))*G$2/100)/12,0)+ROUND(((P$10-SUM(D$9:D276))*(G$2-P$15)/100)/12,0)</f>
        <v>0</v>
      </c>
      <c r="F277" s="398">
        <f t="shared" si="18"/>
        <v>0</v>
      </c>
      <c r="G277" s="1939"/>
      <c r="H277" s="1940"/>
      <c r="I277" s="399"/>
      <c r="J277" s="399"/>
      <c r="K277" s="399"/>
      <c r="L277" s="399"/>
      <c r="M277" s="400">
        <f t="shared" si="20"/>
        <v>0</v>
      </c>
      <c r="N277" s="279"/>
      <c r="X277" s="270"/>
      <c r="Y277" s="270"/>
      <c r="Z277" s="270"/>
      <c r="AA277" s="271"/>
    </row>
    <row r="278" spans="1:27" s="272" customFormat="1" ht="18.75" customHeight="1">
      <c r="A278" s="393">
        <f t="shared" si="21"/>
        <v>0</v>
      </c>
      <c r="B278" s="394">
        <f t="shared" si="19"/>
        <v>0</v>
      </c>
      <c r="C278" s="395">
        <f>IF(($P$9-SUM($C$9:C277))&gt;0,$AA$9,0)</f>
        <v>0</v>
      </c>
      <c r="D278" s="396">
        <f>IF(($P$10-SUM($D$9:D277))&gt;0,$AA$10,0)</f>
        <v>0</v>
      </c>
      <c r="E278" s="397">
        <f>ROUND(((P$9-SUM(C$9:C277))*G$2/100)/12,0)+ROUND(((P$10-SUM(D$9:D277))*(G$2-P$15)/100)/12,0)</f>
        <v>0</v>
      </c>
      <c r="F278" s="398">
        <f t="shared" si="18"/>
        <v>0</v>
      </c>
      <c r="G278" s="1939"/>
      <c r="H278" s="1940"/>
      <c r="I278" s="399"/>
      <c r="J278" s="399"/>
      <c r="K278" s="399"/>
      <c r="L278" s="399"/>
      <c r="M278" s="400">
        <f t="shared" si="20"/>
        <v>0</v>
      </c>
      <c r="N278" s="279"/>
      <c r="X278" s="270"/>
      <c r="Y278" s="270"/>
      <c r="Z278" s="270"/>
      <c r="AA278" s="271"/>
    </row>
    <row r="279" spans="1:27" s="272" customFormat="1" ht="18.75" customHeight="1">
      <c r="A279" s="393">
        <f t="shared" si="21"/>
        <v>0</v>
      </c>
      <c r="B279" s="394">
        <f t="shared" si="19"/>
        <v>0</v>
      </c>
      <c r="C279" s="395">
        <f>IF(($P$9-SUM($C$9:C278))&gt;0,$AA$9,0)</f>
        <v>0</v>
      </c>
      <c r="D279" s="396">
        <f>IF(($P$10-SUM($D$9:D278))&gt;0,$AA$10,0)</f>
        <v>0</v>
      </c>
      <c r="E279" s="397">
        <f>ROUND(((P$9-SUM(C$9:C278))*G$2/100)/12,0)+ROUND(((P$10-SUM(D$9:D278))*(G$2-P$15)/100)/12,0)</f>
        <v>0</v>
      </c>
      <c r="F279" s="398">
        <f t="shared" si="18"/>
        <v>0</v>
      </c>
      <c r="G279" s="1939"/>
      <c r="H279" s="1940"/>
      <c r="I279" s="399"/>
      <c r="J279" s="399"/>
      <c r="K279" s="399"/>
      <c r="L279" s="399"/>
      <c r="M279" s="400">
        <f t="shared" si="20"/>
        <v>0</v>
      </c>
      <c r="N279" s="279"/>
      <c r="X279" s="270"/>
      <c r="Y279" s="270"/>
      <c r="Z279" s="270"/>
      <c r="AA279" s="271"/>
    </row>
    <row r="280" spans="1:27" s="272" customFormat="1" ht="18.75" customHeight="1">
      <c r="A280" s="393">
        <f t="shared" si="21"/>
        <v>0</v>
      </c>
      <c r="B280" s="394">
        <f t="shared" si="19"/>
        <v>0</v>
      </c>
      <c r="C280" s="395">
        <f>IF(($P$9-SUM($C$9:C279))&gt;0,$AA$9,0)</f>
        <v>0</v>
      </c>
      <c r="D280" s="396">
        <f>IF(($P$10-SUM($D$9:D279))&gt;0,$AA$10,0)</f>
        <v>0</v>
      </c>
      <c r="E280" s="397">
        <f>ROUND(((P$9-SUM(C$9:C279))*G$2/100)/12,0)+ROUND(((P$10-SUM(D$9:D279))*(G$2-P$15)/100)/12,0)</f>
        <v>0</v>
      </c>
      <c r="F280" s="398">
        <f t="shared" si="18"/>
        <v>0</v>
      </c>
      <c r="G280" s="1939"/>
      <c r="H280" s="1940"/>
      <c r="I280" s="399"/>
      <c r="J280" s="399"/>
      <c r="K280" s="399"/>
      <c r="L280" s="399"/>
      <c r="M280" s="400">
        <f t="shared" si="20"/>
        <v>0</v>
      </c>
      <c r="N280" s="279"/>
      <c r="X280" s="270"/>
      <c r="Y280" s="270"/>
      <c r="Z280" s="270"/>
      <c r="AA280" s="271"/>
    </row>
    <row r="281" spans="1:27" s="272" customFormat="1" ht="18.75" customHeight="1">
      <c r="A281" s="393">
        <f t="shared" si="21"/>
        <v>0</v>
      </c>
      <c r="B281" s="394">
        <f t="shared" si="19"/>
        <v>0</v>
      </c>
      <c r="C281" s="395">
        <f>IF(($P$9-SUM($C$9:C280))&gt;0,$AA$9,0)</f>
        <v>0</v>
      </c>
      <c r="D281" s="396">
        <f>IF(($P$10-SUM($D$9:D280))&gt;0,$AA$10,0)</f>
        <v>0</v>
      </c>
      <c r="E281" s="397">
        <f>ROUND(((P$9-SUM(C$9:C280))*G$2/100)/12,0)+ROUND(((P$10-SUM(D$9:D280))*(G$2-P$15)/100)/12,0)</f>
        <v>0</v>
      </c>
      <c r="F281" s="398">
        <f t="shared" si="18"/>
        <v>0</v>
      </c>
      <c r="G281" s="1939"/>
      <c r="H281" s="1940"/>
      <c r="I281" s="399"/>
      <c r="J281" s="399"/>
      <c r="K281" s="399"/>
      <c r="L281" s="399"/>
      <c r="M281" s="400">
        <f t="shared" si="20"/>
        <v>0</v>
      </c>
      <c r="N281" s="279"/>
      <c r="X281" s="270"/>
      <c r="Y281" s="270"/>
      <c r="Z281" s="270"/>
      <c r="AA281" s="271"/>
    </row>
    <row r="282" spans="1:27" s="272" customFormat="1" ht="18.75" customHeight="1">
      <c r="A282" s="393">
        <f t="shared" si="21"/>
        <v>0</v>
      </c>
      <c r="B282" s="394">
        <f t="shared" si="19"/>
        <v>0</v>
      </c>
      <c r="C282" s="395">
        <f>IF(($P$9-SUM($C$9:C281))&gt;0,$AA$9,0)</f>
        <v>0</v>
      </c>
      <c r="D282" s="396">
        <f>IF(($P$10-SUM($D$9:D281))&gt;0,$AA$10,0)</f>
        <v>0</v>
      </c>
      <c r="E282" s="397">
        <f>ROUND(((P$9-SUM(C$9:C281))*G$2/100)/12,0)+ROUND(((P$10-SUM(D$9:D281))*(G$2-P$15)/100)/12,0)</f>
        <v>0</v>
      </c>
      <c r="F282" s="398">
        <f t="shared" si="18"/>
        <v>0</v>
      </c>
      <c r="G282" s="404" t="s">
        <v>287</v>
      </c>
      <c r="H282" s="424">
        <f>IF(P$13&gt;1,"未定",SUM(F273:F284))</f>
        <v>0</v>
      </c>
      <c r="I282" s="399"/>
      <c r="J282" s="399"/>
      <c r="K282" s="399"/>
      <c r="L282" s="399"/>
      <c r="M282" s="400">
        <f t="shared" si="20"/>
        <v>0</v>
      </c>
      <c r="N282" s="279"/>
      <c r="X282" s="270"/>
      <c r="Y282" s="270"/>
      <c r="Z282" s="270"/>
      <c r="AA282" s="271"/>
    </row>
    <row r="283" spans="1:27" s="272" customFormat="1" ht="18.75" customHeight="1">
      <c r="A283" s="393">
        <f t="shared" si="21"/>
        <v>0</v>
      </c>
      <c r="B283" s="394">
        <f t="shared" si="19"/>
        <v>0</v>
      </c>
      <c r="C283" s="395">
        <f>IF(($P$9-SUM($C$9:C282))&gt;0,$AA$9,0)</f>
        <v>0</v>
      </c>
      <c r="D283" s="396">
        <f>IF(($P$10-SUM($D$9:D282))&gt;0,$AA$10,0)</f>
        <v>0</v>
      </c>
      <c r="E283" s="397">
        <f>ROUND(((P$9-SUM(C$9:C282))*G$2/100)/12,0)+ROUND(((P$10-SUM(D$9:D282))*(G$2-P$15)/100)/12,0)</f>
        <v>0</v>
      </c>
      <c r="F283" s="398">
        <f t="shared" si="18"/>
        <v>0</v>
      </c>
      <c r="G283" s="406" t="s">
        <v>308</v>
      </c>
      <c r="H283" s="407">
        <f>SUM(B273:B284)</f>
        <v>0</v>
      </c>
      <c r="I283" s="399"/>
      <c r="J283" s="399"/>
      <c r="K283" s="399"/>
      <c r="L283" s="399"/>
      <c r="M283" s="400">
        <f t="shared" si="20"/>
        <v>0</v>
      </c>
      <c r="N283" s="279"/>
      <c r="X283" s="270"/>
      <c r="Y283" s="270"/>
      <c r="Z283" s="270"/>
      <c r="AA283" s="271"/>
    </row>
    <row r="284" spans="1:27" s="272" customFormat="1" ht="18.75" customHeight="1">
      <c r="A284" s="409">
        <f t="shared" si="21"/>
        <v>0</v>
      </c>
      <c r="B284" s="410">
        <f t="shared" si="19"/>
        <v>0</v>
      </c>
      <c r="C284" s="411">
        <f>IF(($P$9-SUM($C$9:C283))&gt;0,$AA$9,0)</f>
        <v>0</v>
      </c>
      <c r="D284" s="412">
        <f>IF(($P$10-SUM($D$9:D283))&gt;0,$AA$10,0)</f>
        <v>0</v>
      </c>
      <c r="E284" s="413">
        <f>ROUND(((P$9-SUM(C$9:C283))*G$2/100)/12,0)+ROUND(((P$10-SUM(D$9:D283))*(G$2-P$15)/100)/12,0)</f>
        <v>0</v>
      </c>
      <c r="F284" s="414">
        <f t="shared" si="18"/>
        <v>0</v>
      </c>
      <c r="G284" s="415" t="s">
        <v>310</v>
      </c>
      <c r="H284" s="416">
        <f>IF(P$13&gt;1,"未定",SUM(E273:E284))</f>
        <v>0</v>
      </c>
      <c r="I284" s="417"/>
      <c r="J284" s="417"/>
      <c r="K284" s="417"/>
      <c r="L284" s="417"/>
      <c r="M284" s="418">
        <f t="shared" si="20"/>
        <v>0</v>
      </c>
      <c r="N284" s="279"/>
      <c r="X284" s="270"/>
      <c r="Y284" s="270"/>
      <c r="Z284" s="270"/>
      <c r="AA284" s="271"/>
    </row>
    <row r="285" spans="1:27" s="272" customFormat="1" ht="18.75" customHeight="1">
      <c r="A285" s="697">
        <f t="shared" si="21"/>
        <v>0</v>
      </c>
      <c r="B285" s="698">
        <f t="shared" si="19"/>
        <v>0</v>
      </c>
      <c r="C285" s="699">
        <f>IF(($P$9-SUM($C$9:C284))&gt;0,$AA$9,0)</f>
        <v>0</v>
      </c>
      <c r="D285" s="700">
        <f>IF(($P$10-SUM($D$9:D284))&gt;0,$AA$10,0)</f>
        <v>0</v>
      </c>
      <c r="E285" s="419">
        <f>ROUND(((P$9-SUM(C$9:C284))*G$2/100)/12,0)+ROUND(((P$10-SUM(D$9:D284))*(G$2-P$15)/100)/12,0)</f>
        <v>0</v>
      </c>
      <c r="F285" s="702">
        <f t="shared" si="18"/>
        <v>0</v>
      </c>
      <c r="G285" s="1937" t="s">
        <v>340</v>
      </c>
      <c r="H285" s="1938"/>
      <c r="I285" s="703"/>
      <c r="J285" s="703"/>
      <c r="K285" s="703"/>
      <c r="L285" s="703"/>
      <c r="M285" s="705">
        <f t="shared" si="20"/>
        <v>0</v>
      </c>
      <c r="N285" s="279"/>
      <c r="X285" s="270"/>
      <c r="Y285" s="270"/>
      <c r="Z285" s="270"/>
      <c r="AA285" s="271"/>
    </row>
    <row r="286" spans="1:27" s="272" customFormat="1" ht="18.75" customHeight="1">
      <c r="A286" s="393">
        <f t="shared" si="21"/>
        <v>0</v>
      </c>
      <c r="B286" s="394">
        <f t="shared" si="19"/>
        <v>0</v>
      </c>
      <c r="C286" s="395">
        <f>IF(($P$9-SUM($C$9:C285))&gt;0,$AA$9,0)</f>
        <v>0</v>
      </c>
      <c r="D286" s="396">
        <f>IF(($P$10-SUM($D$9:D285))&gt;0,$AA$10,0)</f>
        <v>0</v>
      </c>
      <c r="E286" s="397">
        <f>ROUND(((P$9-SUM(C$9:C285))*G$2/100)/12,0)+ROUND(((P$10-SUM(D$9:D285))*(G$2-P$15)/100)/12,0)</f>
        <v>0</v>
      </c>
      <c r="F286" s="398">
        <f t="shared" si="18"/>
        <v>0</v>
      </c>
      <c r="G286" s="1939"/>
      <c r="H286" s="1940"/>
      <c r="I286" s="399"/>
      <c r="J286" s="399"/>
      <c r="K286" s="399"/>
      <c r="L286" s="399"/>
      <c r="M286" s="400">
        <f t="shared" si="20"/>
        <v>0</v>
      </c>
      <c r="N286" s="279"/>
      <c r="X286" s="270"/>
      <c r="Y286" s="270"/>
      <c r="Z286" s="270"/>
      <c r="AA286" s="271"/>
    </row>
    <row r="287" spans="1:27" s="272" customFormat="1" ht="18.75" customHeight="1">
      <c r="A287" s="393">
        <f t="shared" si="21"/>
        <v>0</v>
      </c>
      <c r="B287" s="394">
        <f t="shared" si="19"/>
        <v>0</v>
      </c>
      <c r="C287" s="395">
        <f>IF(($P$9-SUM($C$9:C286))&gt;0,$AA$9,0)</f>
        <v>0</v>
      </c>
      <c r="D287" s="396">
        <f>IF(($P$10-SUM($D$9:D286))&gt;0,$AA$10,0)</f>
        <v>0</v>
      </c>
      <c r="E287" s="397">
        <f>ROUND(((P$9-SUM(C$9:C286))*G$2/100)/12,0)+ROUND(((P$10-SUM(D$9:D286))*(G$2-P$15)/100)/12,0)</f>
        <v>0</v>
      </c>
      <c r="F287" s="398">
        <f t="shared" si="18"/>
        <v>0</v>
      </c>
      <c r="G287" s="1939"/>
      <c r="H287" s="1940"/>
      <c r="I287" s="399"/>
      <c r="J287" s="399"/>
      <c r="K287" s="399"/>
      <c r="L287" s="399"/>
      <c r="M287" s="400">
        <f t="shared" si="20"/>
        <v>0</v>
      </c>
      <c r="N287" s="279"/>
      <c r="X287" s="270"/>
      <c r="Y287" s="270"/>
      <c r="Z287" s="270"/>
      <c r="AA287" s="271"/>
    </row>
    <row r="288" spans="1:27" s="272" customFormat="1" ht="18.75" customHeight="1">
      <c r="A288" s="393">
        <f t="shared" si="21"/>
        <v>0</v>
      </c>
      <c r="B288" s="394">
        <f t="shared" si="19"/>
        <v>0</v>
      </c>
      <c r="C288" s="395">
        <f>IF(($P$9-SUM($C$9:C287))&gt;0,$AA$9,0)</f>
        <v>0</v>
      </c>
      <c r="D288" s="396">
        <f>IF(($P$10-SUM($D$9:D287))&gt;0,$AA$10,0)</f>
        <v>0</v>
      </c>
      <c r="E288" s="397">
        <f>ROUND(((P$9-SUM(C$9:C287))*G$2/100)/12,0)+ROUND(((P$10-SUM(D$9:D287))*(G$2-P$15)/100)/12,0)</f>
        <v>0</v>
      </c>
      <c r="F288" s="398">
        <f t="shared" si="18"/>
        <v>0</v>
      </c>
      <c r="G288" s="1939"/>
      <c r="H288" s="1940"/>
      <c r="I288" s="399"/>
      <c r="J288" s="399"/>
      <c r="K288" s="399"/>
      <c r="L288" s="399"/>
      <c r="M288" s="400">
        <f t="shared" si="20"/>
        <v>0</v>
      </c>
      <c r="N288" s="279"/>
      <c r="X288" s="270"/>
      <c r="Y288" s="270"/>
      <c r="Z288" s="270"/>
      <c r="AA288" s="271"/>
    </row>
    <row r="289" spans="1:27" s="272" customFormat="1" ht="18.75" customHeight="1">
      <c r="A289" s="393">
        <f t="shared" si="21"/>
        <v>0</v>
      </c>
      <c r="B289" s="394">
        <f t="shared" si="19"/>
        <v>0</v>
      </c>
      <c r="C289" s="395">
        <f>IF(($P$9-SUM($C$9:C288))&gt;0,$AA$9,0)</f>
        <v>0</v>
      </c>
      <c r="D289" s="396">
        <f>IF(($P$10-SUM($D$9:D288))&gt;0,$AA$10,0)</f>
        <v>0</v>
      </c>
      <c r="E289" s="397">
        <f>ROUND(((P$9-SUM(C$9:C288))*G$2/100)/12,0)+ROUND(((P$10-SUM(D$9:D288))*(G$2-P$15)/100)/12,0)</f>
        <v>0</v>
      </c>
      <c r="F289" s="398">
        <f t="shared" si="18"/>
        <v>0</v>
      </c>
      <c r="G289" s="1939"/>
      <c r="H289" s="1940"/>
      <c r="I289" s="399"/>
      <c r="J289" s="399"/>
      <c r="K289" s="399"/>
      <c r="L289" s="399"/>
      <c r="M289" s="400">
        <f t="shared" si="20"/>
        <v>0</v>
      </c>
      <c r="N289" s="279"/>
      <c r="X289" s="270"/>
      <c r="Y289" s="270"/>
      <c r="Z289" s="270"/>
      <c r="AA289" s="271"/>
    </row>
    <row r="290" spans="1:27" s="272" customFormat="1" ht="18.75" customHeight="1">
      <c r="A290" s="393">
        <f t="shared" si="21"/>
        <v>0</v>
      </c>
      <c r="B290" s="394">
        <f t="shared" si="19"/>
        <v>0</v>
      </c>
      <c r="C290" s="395">
        <f>IF(($P$9-SUM($C$9:C289))&gt;0,$AA$9,0)</f>
        <v>0</v>
      </c>
      <c r="D290" s="396">
        <f>IF(($P$10-SUM($D$9:D289))&gt;0,$AA$10,0)</f>
        <v>0</v>
      </c>
      <c r="E290" s="397">
        <f>ROUND(((P$9-SUM(C$9:C289))*G$2/100)/12,0)+ROUND(((P$10-SUM(D$9:D289))*(G$2-P$15)/100)/12,0)</f>
        <v>0</v>
      </c>
      <c r="F290" s="398">
        <f t="shared" si="18"/>
        <v>0</v>
      </c>
      <c r="G290" s="1939"/>
      <c r="H290" s="1940"/>
      <c r="I290" s="399"/>
      <c r="J290" s="399"/>
      <c r="K290" s="399"/>
      <c r="L290" s="399"/>
      <c r="M290" s="400">
        <f t="shared" si="20"/>
        <v>0</v>
      </c>
      <c r="N290" s="279"/>
      <c r="X290" s="270"/>
      <c r="Y290" s="270"/>
      <c r="Z290" s="270"/>
      <c r="AA290" s="271"/>
    </row>
    <row r="291" spans="1:27" s="272" customFormat="1" ht="18.75" customHeight="1">
      <c r="A291" s="393">
        <f t="shared" si="21"/>
        <v>0</v>
      </c>
      <c r="B291" s="394">
        <f t="shared" si="19"/>
        <v>0</v>
      </c>
      <c r="C291" s="395">
        <f>IF(($P$9-SUM($C$9:C290))&gt;0,$AA$9,0)</f>
        <v>0</v>
      </c>
      <c r="D291" s="396">
        <f>IF(($P$10-SUM($D$9:D290))&gt;0,$AA$10,0)</f>
        <v>0</v>
      </c>
      <c r="E291" s="397">
        <f>ROUND(((P$9-SUM(C$9:C290))*G$2/100)/12,0)+ROUND(((P$10-SUM(D$9:D290))*(G$2-P$15)/100)/12,0)</f>
        <v>0</v>
      </c>
      <c r="F291" s="398">
        <f t="shared" si="18"/>
        <v>0</v>
      </c>
      <c r="G291" s="1939"/>
      <c r="H291" s="1940"/>
      <c r="I291" s="399"/>
      <c r="J291" s="399"/>
      <c r="K291" s="399"/>
      <c r="L291" s="399"/>
      <c r="M291" s="400">
        <f t="shared" si="20"/>
        <v>0</v>
      </c>
      <c r="N291" s="279"/>
      <c r="X291" s="270"/>
      <c r="Y291" s="270"/>
      <c r="Z291" s="270"/>
      <c r="AA291" s="271"/>
    </row>
    <row r="292" spans="1:27" s="272" customFormat="1" ht="18.75" customHeight="1">
      <c r="A292" s="393">
        <f t="shared" si="21"/>
        <v>0</v>
      </c>
      <c r="B292" s="394">
        <f t="shared" si="19"/>
        <v>0</v>
      </c>
      <c r="C292" s="395">
        <f>IF(($P$9-SUM($C$9:C291))&gt;0,$AA$9,0)</f>
        <v>0</v>
      </c>
      <c r="D292" s="396">
        <f>IF(($P$10-SUM($D$9:D291))&gt;0,$AA$10,0)</f>
        <v>0</v>
      </c>
      <c r="E292" s="397">
        <f>ROUND(((P$9-SUM(C$9:C291))*G$2/100)/12,0)+ROUND(((P$10-SUM(D$9:D291))*(G$2-P$15)/100)/12,0)</f>
        <v>0</v>
      </c>
      <c r="F292" s="398">
        <f t="shared" si="18"/>
        <v>0</v>
      </c>
      <c r="G292" s="1939"/>
      <c r="H292" s="1940"/>
      <c r="I292" s="399"/>
      <c r="J292" s="399"/>
      <c r="K292" s="399"/>
      <c r="L292" s="399"/>
      <c r="M292" s="400">
        <f t="shared" si="20"/>
        <v>0</v>
      </c>
      <c r="N292" s="279"/>
      <c r="X292" s="270"/>
      <c r="Y292" s="270"/>
      <c r="Z292" s="270"/>
      <c r="AA292" s="271"/>
    </row>
    <row r="293" spans="1:27" s="272" customFormat="1" ht="18.75" customHeight="1">
      <c r="A293" s="393">
        <f t="shared" si="21"/>
        <v>0</v>
      </c>
      <c r="B293" s="394">
        <f t="shared" si="19"/>
        <v>0</v>
      </c>
      <c r="C293" s="395">
        <f>IF(($P$9-SUM($C$9:C292))&gt;0,$AA$9,0)</f>
        <v>0</v>
      </c>
      <c r="D293" s="396">
        <f>IF(($P$10-SUM($D$9:D292))&gt;0,$AA$10,0)</f>
        <v>0</v>
      </c>
      <c r="E293" s="397">
        <f>ROUND(((P$9-SUM(C$9:C292))*G$2/100)/12,0)+ROUND(((P$10-SUM(D$9:D292))*(G$2-P$15)/100)/12,0)</f>
        <v>0</v>
      </c>
      <c r="F293" s="398">
        <f t="shared" si="18"/>
        <v>0</v>
      </c>
      <c r="G293" s="1939"/>
      <c r="H293" s="1940"/>
      <c r="I293" s="399"/>
      <c r="J293" s="399"/>
      <c r="K293" s="399"/>
      <c r="L293" s="399"/>
      <c r="M293" s="400">
        <f t="shared" si="20"/>
        <v>0</v>
      </c>
      <c r="N293" s="279"/>
      <c r="X293" s="270"/>
      <c r="Y293" s="270"/>
      <c r="Z293" s="270"/>
      <c r="AA293" s="271"/>
    </row>
    <row r="294" spans="1:27" s="272" customFormat="1" ht="18.75" customHeight="1">
      <c r="A294" s="393">
        <f t="shared" si="21"/>
        <v>0</v>
      </c>
      <c r="B294" s="394">
        <f t="shared" si="19"/>
        <v>0</v>
      </c>
      <c r="C294" s="395">
        <f>IF(($P$9-SUM($C$9:C293))&gt;0,$AA$9,0)</f>
        <v>0</v>
      </c>
      <c r="D294" s="396">
        <f>IF(($P$10-SUM($D$9:D293))&gt;0,$AA$10,0)</f>
        <v>0</v>
      </c>
      <c r="E294" s="397">
        <f>ROUND(((P$9-SUM(C$9:C293))*G$2/100)/12,0)+ROUND(((P$10-SUM(D$9:D293))*(G$2-P$15)/100)/12,0)</f>
        <v>0</v>
      </c>
      <c r="F294" s="398">
        <f t="shared" si="18"/>
        <v>0</v>
      </c>
      <c r="G294" s="404" t="s">
        <v>287</v>
      </c>
      <c r="H294" s="424">
        <f>IF(P$13&gt;1,"未定",SUM(F285:F296))</f>
        <v>0</v>
      </c>
      <c r="I294" s="399"/>
      <c r="J294" s="399"/>
      <c r="K294" s="399"/>
      <c r="L294" s="399"/>
      <c r="M294" s="400">
        <f t="shared" si="20"/>
        <v>0</v>
      </c>
      <c r="N294" s="279"/>
      <c r="X294" s="270"/>
      <c r="Y294" s="270"/>
      <c r="Z294" s="270"/>
      <c r="AA294" s="271"/>
    </row>
    <row r="295" spans="1:27" s="272" customFormat="1" ht="18.75" customHeight="1">
      <c r="A295" s="393">
        <f t="shared" si="21"/>
        <v>0</v>
      </c>
      <c r="B295" s="394">
        <f t="shared" si="19"/>
        <v>0</v>
      </c>
      <c r="C295" s="395">
        <f>IF(($P$9-SUM($C$9:C294))&gt;0,$AA$9,0)</f>
        <v>0</v>
      </c>
      <c r="D295" s="396">
        <f>IF(($P$10-SUM($D$9:D294))&gt;0,$AA$10,0)</f>
        <v>0</v>
      </c>
      <c r="E295" s="397">
        <f>ROUND(((P$9-SUM(C$9:C294))*G$2/100)/12,0)+ROUND(((P$10-SUM(D$9:D294))*(G$2-P$15)/100)/12,0)</f>
        <v>0</v>
      </c>
      <c r="F295" s="398">
        <f t="shared" si="18"/>
        <v>0</v>
      </c>
      <c r="G295" s="406" t="s">
        <v>308</v>
      </c>
      <c r="H295" s="407">
        <f>SUM(B285:B296)</f>
        <v>0</v>
      </c>
      <c r="I295" s="399"/>
      <c r="J295" s="399"/>
      <c r="K295" s="399"/>
      <c r="L295" s="399"/>
      <c r="M295" s="400">
        <f t="shared" si="20"/>
        <v>0</v>
      </c>
      <c r="N295" s="279"/>
      <c r="X295" s="270"/>
      <c r="Y295" s="270"/>
      <c r="Z295" s="270"/>
      <c r="AA295" s="271"/>
    </row>
    <row r="296" spans="1:27" s="272" customFormat="1" ht="18.75" customHeight="1">
      <c r="A296" s="409">
        <f t="shared" si="21"/>
        <v>0</v>
      </c>
      <c r="B296" s="410">
        <f t="shared" si="19"/>
        <v>0</v>
      </c>
      <c r="C296" s="411">
        <f>IF(($P$9-SUM($C$9:C295))&gt;0,$AA$9,0)</f>
        <v>0</v>
      </c>
      <c r="D296" s="412">
        <f>IF(($P$10-SUM($D$9:D295))&gt;0,$AA$10,0)</f>
        <v>0</v>
      </c>
      <c r="E296" s="413">
        <f>ROUND(((P$9-SUM(C$9:C295))*G$2/100)/12,0)+ROUND(((P$10-SUM(D$9:D295))*(G$2-P$15)/100)/12,0)</f>
        <v>0</v>
      </c>
      <c r="F296" s="414">
        <f t="shared" si="18"/>
        <v>0</v>
      </c>
      <c r="G296" s="415" t="s">
        <v>310</v>
      </c>
      <c r="H296" s="416">
        <f>IF(P$13&gt;1,"未定",SUM(E285:E296))</f>
        <v>0</v>
      </c>
      <c r="I296" s="417"/>
      <c r="J296" s="417"/>
      <c r="K296" s="417"/>
      <c r="L296" s="417"/>
      <c r="M296" s="418">
        <f t="shared" si="20"/>
        <v>0</v>
      </c>
      <c r="N296" s="279"/>
      <c r="X296" s="270"/>
      <c r="Y296" s="270"/>
      <c r="Z296" s="270"/>
      <c r="AA296" s="271"/>
    </row>
    <row r="297" spans="1:27" s="272" customFormat="1" ht="18.75" customHeight="1">
      <c r="A297" s="697">
        <f t="shared" si="21"/>
        <v>0</v>
      </c>
      <c r="B297" s="698">
        <f t="shared" si="19"/>
        <v>0</v>
      </c>
      <c r="C297" s="699">
        <f>IF(($P$9-SUM($C$9:C296))&gt;0,$AA$9,0)</f>
        <v>0</v>
      </c>
      <c r="D297" s="700">
        <f>IF(($P$10-SUM($D$9:D296))&gt;0,$AA$10,0)</f>
        <v>0</v>
      </c>
      <c r="E297" s="419">
        <f>ROUND(((P$9-SUM(C$9:C296))*G$2/100)/12,0)+ROUND(((P$10-SUM(D$9:D296))*(G$2-P$15)/100)/12,0)</f>
        <v>0</v>
      </c>
      <c r="F297" s="702">
        <f t="shared" si="18"/>
        <v>0</v>
      </c>
      <c r="G297" s="1937" t="s">
        <v>341</v>
      </c>
      <c r="H297" s="1938"/>
      <c r="I297" s="703"/>
      <c r="J297" s="703"/>
      <c r="K297" s="703"/>
      <c r="L297" s="703"/>
      <c r="M297" s="705">
        <f t="shared" si="20"/>
        <v>0</v>
      </c>
      <c r="N297" s="279"/>
      <c r="X297" s="270"/>
      <c r="Y297" s="270"/>
      <c r="Z297" s="270"/>
      <c r="AA297" s="271"/>
    </row>
    <row r="298" spans="1:27" s="272" customFormat="1" ht="18.75" customHeight="1">
      <c r="A298" s="393">
        <f t="shared" si="21"/>
        <v>0</v>
      </c>
      <c r="B298" s="394">
        <f t="shared" si="19"/>
        <v>0</v>
      </c>
      <c r="C298" s="395">
        <f>IF(($P$9-SUM($C$9:C297))&gt;0,$AA$9,0)</f>
        <v>0</v>
      </c>
      <c r="D298" s="396">
        <f>IF(($P$10-SUM($D$9:D297))&gt;0,$AA$10,0)</f>
        <v>0</v>
      </c>
      <c r="E298" s="397">
        <f>ROUND(((P$9-SUM(C$9:C297))*G$2/100)/12,0)+ROUND(((P$10-SUM(D$9:D297))*(G$2-P$15)/100)/12,0)</f>
        <v>0</v>
      </c>
      <c r="F298" s="398">
        <f t="shared" si="18"/>
        <v>0</v>
      </c>
      <c r="G298" s="1939"/>
      <c r="H298" s="1940"/>
      <c r="I298" s="399"/>
      <c r="J298" s="399"/>
      <c r="K298" s="399"/>
      <c r="L298" s="399"/>
      <c r="M298" s="400">
        <f t="shared" si="20"/>
        <v>0</v>
      </c>
      <c r="N298" s="279"/>
      <c r="X298" s="270"/>
      <c r="Y298" s="270"/>
      <c r="Z298" s="270"/>
      <c r="AA298" s="271"/>
    </row>
    <row r="299" spans="1:27" s="272" customFormat="1" ht="18.75" customHeight="1">
      <c r="A299" s="393">
        <f t="shared" si="21"/>
        <v>0</v>
      </c>
      <c r="B299" s="394">
        <f t="shared" si="19"/>
        <v>0</v>
      </c>
      <c r="C299" s="395">
        <f>IF(($P$9-SUM($C$9:C298))&gt;0,$AA$9,0)</f>
        <v>0</v>
      </c>
      <c r="D299" s="396">
        <f>IF(($P$10-SUM($D$9:D298))&gt;0,$AA$10,0)</f>
        <v>0</v>
      </c>
      <c r="E299" s="397">
        <f>ROUND(((P$9-SUM(C$9:C298))*G$2/100)/12,0)+ROUND(((P$10-SUM(D$9:D298))*(G$2-P$15)/100)/12,0)</f>
        <v>0</v>
      </c>
      <c r="F299" s="398">
        <f t="shared" si="18"/>
        <v>0</v>
      </c>
      <c r="G299" s="1939"/>
      <c r="H299" s="1940"/>
      <c r="I299" s="399"/>
      <c r="J299" s="399"/>
      <c r="K299" s="399"/>
      <c r="L299" s="399"/>
      <c r="M299" s="400">
        <f t="shared" si="20"/>
        <v>0</v>
      </c>
      <c r="N299" s="279"/>
      <c r="X299" s="270"/>
      <c r="Y299" s="270"/>
      <c r="Z299" s="270"/>
      <c r="AA299" s="271"/>
    </row>
    <row r="300" spans="1:27" s="272" customFormat="1" ht="18.75" customHeight="1">
      <c r="A300" s="393">
        <f t="shared" si="21"/>
        <v>0</v>
      </c>
      <c r="B300" s="394">
        <f t="shared" si="19"/>
        <v>0</v>
      </c>
      <c r="C300" s="395">
        <f>IF(($P$9-SUM($C$9:C299))&gt;0,$AA$9,0)</f>
        <v>0</v>
      </c>
      <c r="D300" s="396">
        <f>IF(($P$10-SUM($D$9:D299))&gt;0,$AA$10,0)</f>
        <v>0</v>
      </c>
      <c r="E300" s="397">
        <f>ROUND(((P$9-SUM(C$9:C299))*G$2/100)/12,0)+ROUND(((P$10-SUM(D$9:D299))*(G$2-P$15)/100)/12,0)</f>
        <v>0</v>
      </c>
      <c r="F300" s="398">
        <f t="shared" si="18"/>
        <v>0</v>
      </c>
      <c r="G300" s="1939"/>
      <c r="H300" s="1940"/>
      <c r="I300" s="399"/>
      <c r="J300" s="399"/>
      <c r="K300" s="399"/>
      <c r="L300" s="399"/>
      <c r="M300" s="400">
        <f t="shared" si="20"/>
        <v>0</v>
      </c>
      <c r="N300" s="279"/>
      <c r="X300" s="270"/>
      <c r="Y300" s="270"/>
      <c r="Z300" s="270"/>
      <c r="AA300" s="271"/>
    </row>
    <row r="301" spans="1:27" s="272" customFormat="1" ht="18.75" customHeight="1">
      <c r="A301" s="393">
        <f t="shared" si="21"/>
        <v>0</v>
      </c>
      <c r="B301" s="394">
        <f t="shared" si="19"/>
        <v>0</v>
      </c>
      <c r="C301" s="395">
        <f>IF(($P$9-SUM($C$9:C300))&gt;0,$AA$9,0)</f>
        <v>0</v>
      </c>
      <c r="D301" s="396">
        <f>IF(($P$10-SUM($D$9:D300))&gt;0,$AA$10,0)</f>
        <v>0</v>
      </c>
      <c r="E301" s="397">
        <f>ROUND(((P$9-SUM(C$9:C300))*G$2/100)/12,0)+ROUND(((P$10-SUM(D$9:D300))*(G$2-P$15)/100)/12,0)</f>
        <v>0</v>
      </c>
      <c r="F301" s="398">
        <f t="shared" si="18"/>
        <v>0</v>
      </c>
      <c r="G301" s="1939"/>
      <c r="H301" s="1940"/>
      <c r="I301" s="399"/>
      <c r="J301" s="399"/>
      <c r="K301" s="399"/>
      <c r="L301" s="399"/>
      <c r="M301" s="400">
        <f t="shared" si="20"/>
        <v>0</v>
      </c>
      <c r="N301" s="279"/>
      <c r="X301" s="270"/>
      <c r="Y301" s="270"/>
      <c r="Z301" s="270"/>
      <c r="AA301" s="271"/>
    </row>
    <row r="302" spans="1:27" s="272" customFormat="1" ht="18.75" customHeight="1">
      <c r="A302" s="393">
        <f t="shared" si="21"/>
        <v>0</v>
      </c>
      <c r="B302" s="394">
        <f t="shared" si="19"/>
        <v>0</v>
      </c>
      <c r="C302" s="395">
        <f>IF(($P$9-SUM($C$9:C301))&gt;0,$AA$9,0)</f>
        <v>0</v>
      </c>
      <c r="D302" s="396">
        <f>IF(($P$10-SUM($D$9:D301))&gt;0,$AA$10,0)</f>
        <v>0</v>
      </c>
      <c r="E302" s="397">
        <f>ROUND(((P$9-SUM(C$9:C301))*G$2/100)/12,0)+ROUND(((P$10-SUM(D$9:D301))*(G$2-P$15)/100)/12,0)</f>
        <v>0</v>
      </c>
      <c r="F302" s="398">
        <f t="shared" si="18"/>
        <v>0</v>
      </c>
      <c r="G302" s="1939"/>
      <c r="H302" s="1940"/>
      <c r="I302" s="399"/>
      <c r="J302" s="399"/>
      <c r="K302" s="399"/>
      <c r="L302" s="399"/>
      <c r="M302" s="400">
        <f t="shared" si="20"/>
        <v>0</v>
      </c>
      <c r="N302" s="279"/>
      <c r="X302" s="270"/>
      <c r="Y302" s="270"/>
      <c r="Z302" s="270"/>
      <c r="AA302" s="271"/>
    </row>
    <row r="303" spans="1:27" s="272" customFormat="1" ht="18.75" customHeight="1">
      <c r="A303" s="393">
        <f t="shared" si="21"/>
        <v>0</v>
      </c>
      <c r="B303" s="394">
        <f t="shared" si="19"/>
        <v>0</v>
      </c>
      <c r="C303" s="395">
        <f>IF(($P$9-SUM($C$9:C302))&gt;0,$AA$9,0)</f>
        <v>0</v>
      </c>
      <c r="D303" s="396">
        <f>IF(($P$10-SUM($D$9:D302))&gt;0,$AA$10,0)</f>
        <v>0</v>
      </c>
      <c r="E303" s="397">
        <f>ROUND(((P$9-SUM(C$9:C302))*G$2/100)/12,0)+ROUND(((P$10-SUM(D$9:D302))*(G$2-P$15)/100)/12,0)</f>
        <v>0</v>
      </c>
      <c r="F303" s="398">
        <f t="shared" si="18"/>
        <v>0</v>
      </c>
      <c r="G303" s="1939"/>
      <c r="H303" s="1940"/>
      <c r="I303" s="399"/>
      <c r="J303" s="399"/>
      <c r="K303" s="399"/>
      <c r="L303" s="399"/>
      <c r="M303" s="400">
        <f t="shared" si="20"/>
        <v>0</v>
      </c>
      <c r="N303" s="279"/>
      <c r="X303" s="270"/>
      <c r="Y303" s="270"/>
      <c r="Z303" s="270"/>
      <c r="AA303" s="271"/>
    </row>
    <row r="304" spans="1:27" s="272" customFormat="1" ht="18.75" customHeight="1">
      <c r="A304" s="393">
        <f t="shared" si="21"/>
        <v>0</v>
      </c>
      <c r="B304" s="394">
        <f t="shared" si="19"/>
        <v>0</v>
      </c>
      <c r="C304" s="395">
        <f>IF(($P$9-SUM($C$9:C303))&gt;0,$AA$9,0)</f>
        <v>0</v>
      </c>
      <c r="D304" s="396">
        <f>IF(($P$10-SUM($D$9:D303))&gt;0,$AA$10,0)</f>
        <v>0</v>
      </c>
      <c r="E304" s="397">
        <f>ROUND(((P$9-SUM(C$9:C303))*G$2/100)/12,0)+ROUND(((P$10-SUM(D$9:D303))*(G$2-P$15)/100)/12,0)</f>
        <v>0</v>
      </c>
      <c r="F304" s="398">
        <f t="shared" si="18"/>
        <v>0</v>
      </c>
      <c r="G304" s="1939"/>
      <c r="H304" s="1940"/>
      <c r="I304" s="399"/>
      <c r="J304" s="399"/>
      <c r="K304" s="399"/>
      <c r="L304" s="399"/>
      <c r="M304" s="400">
        <f t="shared" si="20"/>
        <v>0</v>
      </c>
      <c r="N304" s="279"/>
      <c r="X304" s="270"/>
      <c r="Y304" s="270"/>
      <c r="Z304" s="270"/>
      <c r="AA304" s="271"/>
    </row>
    <row r="305" spans="1:27" s="272" customFormat="1" ht="18.75" customHeight="1">
      <c r="A305" s="393">
        <f t="shared" si="21"/>
        <v>0</v>
      </c>
      <c r="B305" s="394">
        <f t="shared" si="19"/>
        <v>0</v>
      </c>
      <c r="C305" s="395">
        <f>IF(($P$9-SUM($C$9:C304))&gt;0,$AA$9,0)</f>
        <v>0</v>
      </c>
      <c r="D305" s="396">
        <f>IF(($P$10-SUM($D$9:D304))&gt;0,$AA$10,0)</f>
        <v>0</v>
      </c>
      <c r="E305" s="397">
        <f>ROUND(((P$9-SUM(C$9:C304))*G$2/100)/12,0)+ROUND(((P$10-SUM(D$9:D304))*(G$2-P$15)/100)/12,0)</f>
        <v>0</v>
      </c>
      <c r="F305" s="398">
        <f t="shared" si="18"/>
        <v>0</v>
      </c>
      <c r="G305" s="1939"/>
      <c r="H305" s="1940"/>
      <c r="I305" s="399"/>
      <c r="J305" s="399"/>
      <c r="K305" s="399"/>
      <c r="L305" s="399"/>
      <c r="M305" s="400">
        <f t="shared" si="20"/>
        <v>0</v>
      </c>
      <c r="N305" s="279"/>
      <c r="X305" s="270"/>
      <c r="Y305" s="270"/>
      <c r="Z305" s="270"/>
      <c r="AA305" s="271"/>
    </row>
    <row r="306" spans="1:27" s="272" customFormat="1" ht="18.75" customHeight="1">
      <c r="A306" s="393">
        <f t="shared" si="21"/>
        <v>0</v>
      </c>
      <c r="B306" s="394">
        <f t="shared" si="19"/>
        <v>0</v>
      </c>
      <c r="C306" s="395">
        <f>IF(($P$9-SUM($C$9:C305))&gt;0,$AA$9,0)</f>
        <v>0</v>
      </c>
      <c r="D306" s="396">
        <f>IF(($P$10-SUM($D$9:D305))&gt;0,$AA$10,0)</f>
        <v>0</v>
      </c>
      <c r="E306" s="397">
        <f>ROUND(((P$9-SUM(C$9:C305))*G$2/100)/12,0)+ROUND(((P$10-SUM(D$9:D305))*(G$2-P$15)/100)/12,0)</f>
        <v>0</v>
      </c>
      <c r="F306" s="398">
        <f t="shared" si="18"/>
        <v>0</v>
      </c>
      <c r="G306" s="404" t="s">
        <v>287</v>
      </c>
      <c r="H306" s="424">
        <f>IF(P$13&gt;1,"未定",SUM(F297:F308))</f>
        <v>0</v>
      </c>
      <c r="I306" s="399"/>
      <c r="J306" s="399"/>
      <c r="K306" s="399"/>
      <c r="L306" s="399"/>
      <c r="M306" s="400">
        <f t="shared" si="20"/>
        <v>0</v>
      </c>
      <c r="N306" s="279"/>
      <c r="X306" s="270"/>
      <c r="Y306" s="270"/>
      <c r="Z306" s="270"/>
      <c r="AA306" s="271"/>
    </row>
    <row r="307" spans="1:27" s="272" customFormat="1" ht="18.75" customHeight="1">
      <c r="A307" s="393">
        <f t="shared" si="21"/>
        <v>0</v>
      </c>
      <c r="B307" s="394">
        <f t="shared" si="19"/>
        <v>0</v>
      </c>
      <c r="C307" s="395">
        <f>IF(($P$9-SUM($C$9:C306))&gt;0,$AA$9,0)</f>
        <v>0</v>
      </c>
      <c r="D307" s="396">
        <f>IF(($P$10-SUM($D$9:D306))&gt;0,$AA$10,0)</f>
        <v>0</v>
      </c>
      <c r="E307" s="397">
        <f>ROUND(((P$9-SUM(C$9:C306))*G$2/100)/12,0)+ROUND(((P$10-SUM(D$9:D306))*(G$2-P$15)/100)/12,0)</f>
        <v>0</v>
      </c>
      <c r="F307" s="398">
        <f t="shared" si="18"/>
        <v>0</v>
      </c>
      <c r="G307" s="406" t="s">
        <v>308</v>
      </c>
      <c r="H307" s="407">
        <f>SUM(B297:B308)</f>
        <v>0</v>
      </c>
      <c r="I307" s="399"/>
      <c r="J307" s="399"/>
      <c r="K307" s="399"/>
      <c r="L307" s="399"/>
      <c r="M307" s="400">
        <f t="shared" si="20"/>
        <v>0</v>
      </c>
      <c r="N307" s="279"/>
      <c r="X307" s="270"/>
      <c r="Y307" s="270"/>
      <c r="Z307" s="270"/>
      <c r="AA307" s="271"/>
    </row>
    <row r="308" spans="1:27" s="272" customFormat="1" ht="18.75" customHeight="1">
      <c r="A308" s="409">
        <f t="shared" si="21"/>
        <v>0</v>
      </c>
      <c r="B308" s="410">
        <f t="shared" si="19"/>
        <v>0</v>
      </c>
      <c r="C308" s="411">
        <f>IF(($P$9-SUM($C$9:C307))&gt;0,$AA$9,0)</f>
        <v>0</v>
      </c>
      <c r="D308" s="412">
        <f>IF(($P$10-SUM($D$9:D307))&gt;0,$AA$10,0)</f>
        <v>0</v>
      </c>
      <c r="E308" s="413">
        <f>ROUND(((P$9-SUM(C$9:C307))*G$2/100)/12,0)+ROUND(((P$10-SUM(D$9:D307))*(G$2-P$15)/100)/12,0)</f>
        <v>0</v>
      </c>
      <c r="F308" s="414">
        <f t="shared" si="18"/>
        <v>0</v>
      </c>
      <c r="G308" s="415" t="s">
        <v>310</v>
      </c>
      <c r="H308" s="416">
        <f>IF(P$13&gt;1,"未定",SUM(E297:E308))</f>
        <v>0</v>
      </c>
      <c r="I308" s="417"/>
      <c r="J308" s="417"/>
      <c r="K308" s="417"/>
      <c r="L308" s="417"/>
      <c r="M308" s="418">
        <f t="shared" si="20"/>
        <v>0</v>
      </c>
      <c r="N308" s="279"/>
      <c r="X308" s="270"/>
      <c r="Y308" s="270"/>
      <c r="Z308" s="270"/>
      <c r="AA308" s="271"/>
    </row>
    <row r="309" spans="1:27" s="272" customFormat="1" ht="18.75" customHeight="1">
      <c r="A309" s="697">
        <f t="shared" si="21"/>
        <v>0</v>
      </c>
      <c r="B309" s="698">
        <f t="shared" si="19"/>
        <v>0</v>
      </c>
      <c r="C309" s="699">
        <f>IF(($P$9-SUM($C$9:C308))&gt;0,$AA$9,0)</f>
        <v>0</v>
      </c>
      <c r="D309" s="700">
        <f>IF(($P$10-SUM($D$9:D308))&gt;0,$AA$10,0)</f>
        <v>0</v>
      </c>
      <c r="E309" s="419">
        <f>ROUND(((P$9-SUM(C$9:C308))*G$2/100)/12,0)+ROUND(((P$10-SUM(D$9:D308))*(G$2-P$15)/100)/12,0)</f>
        <v>0</v>
      </c>
      <c r="F309" s="702">
        <f t="shared" si="18"/>
        <v>0</v>
      </c>
      <c r="G309" s="1937" t="s">
        <v>342</v>
      </c>
      <c r="H309" s="1938"/>
      <c r="I309" s="703"/>
      <c r="J309" s="703"/>
      <c r="K309" s="703"/>
      <c r="L309" s="703"/>
      <c r="M309" s="705">
        <f t="shared" si="20"/>
        <v>0</v>
      </c>
      <c r="N309" s="279"/>
      <c r="X309" s="270"/>
      <c r="Y309" s="270"/>
      <c r="Z309" s="270"/>
      <c r="AA309" s="271"/>
    </row>
    <row r="310" spans="1:27" s="272" customFormat="1" ht="18.75" customHeight="1">
      <c r="A310" s="393">
        <f t="shared" si="21"/>
        <v>0</v>
      </c>
      <c r="B310" s="394">
        <f t="shared" si="19"/>
        <v>0</v>
      </c>
      <c r="C310" s="395">
        <f>IF(($P$9-SUM($C$9:C309))&gt;0,$AA$9,0)</f>
        <v>0</v>
      </c>
      <c r="D310" s="396">
        <f>IF(($P$10-SUM($D$9:D309))&gt;0,$AA$10,0)</f>
        <v>0</v>
      </c>
      <c r="E310" s="397">
        <f>ROUND(((P$9-SUM(C$9:C309))*G$2/100)/12,0)+ROUND(((P$10-SUM(D$9:D309))*(G$2-P$15)/100)/12,0)</f>
        <v>0</v>
      </c>
      <c r="F310" s="398">
        <f t="shared" si="18"/>
        <v>0</v>
      </c>
      <c r="G310" s="1939"/>
      <c r="H310" s="1940"/>
      <c r="I310" s="399"/>
      <c r="J310" s="399"/>
      <c r="K310" s="399"/>
      <c r="L310" s="399"/>
      <c r="M310" s="400">
        <f t="shared" si="20"/>
        <v>0</v>
      </c>
      <c r="N310" s="279"/>
      <c r="X310" s="270"/>
      <c r="Y310" s="270"/>
      <c r="Z310" s="270"/>
      <c r="AA310" s="271"/>
    </row>
    <row r="311" spans="1:27" s="272" customFormat="1" ht="18.75" customHeight="1">
      <c r="A311" s="393">
        <f t="shared" si="21"/>
        <v>0</v>
      </c>
      <c r="B311" s="394">
        <f t="shared" si="19"/>
        <v>0</v>
      </c>
      <c r="C311" s="395">
        <f>IF(($P$9-SUM($C$9:C310))&gt;0,$AA$9,0)</f>
        <v>0</v>
      </c>
      <c r="D311" s="396">
        <f>IF(($P$10-SUM($D$9:D310))&gt;0,$AA$10,0)</f>
        <v>0</v>
      </c>
      <c r="E311" s="397">
        <f>ROUND(((P$9-SUM(C$9:C310))*G$2/100)/12,0)+ROUND(((P$10-SUM(D$9:D310))*(G$2-P$15)/100)/12,0)</f>
        <v>0</v>
      </c>
      <c r="F311" s="398">
        <f t="shared" si="18"/>
        <v>0</v>
      </c>
      <c r="G311" s="1939"/>
      <c r="H311" s="1940"/>
      <c r="I311" s="399"/>
      <c r="J311" s="399"/>
      <c r="K311" s="399"/>
      <c r="L311" s="399"/>
      <c r="M311" s="400">
        <f t="shared" si="20"/>
        <v>0</v>
      </c>
      <c r="N311" s="279"/>
      <c r="X311" s="270"/>
      <c r="Y311" s="270"/>
      <c r="Z311" s="270"/>
      <c r="AA311" s="271"/>
    </row>
    <row r="312" spans="1:27" s="272" customFormat="1" ht="18.75" customHeight="1">
      <c r="A312" s="393">
        <f t="shared" si="21"/>
        <v>0</v>
      </c>
      <c r="B312" s="394">
        <f t="shared" si="19"/>
        <v>0</v>
      </c>
      <c r="C312" s="395">
        <f>IF(($P$9-SUM($C$9:C311))&gt;0,$AA$9,0)</f>
        <v>0</v>
      </c>
      <c r="D312" s="396">
        <f>IF(($P$10-SUM($D$9:D311))&gt;0,$AA$10,0)</f>
        <v>0</v>
      </c>
      <c r="E312" s="397">
        <f>ROUND(((P$9-SUM(C$9:C311))*G$2/100)/12,0)+ROUND(((P$10-SUM(D$9:D311))*(G$2-P$15)/100)/12,0)</f>
        <v>0</v>
      </c>
      <c r="F312" s="398">
        <f t="shared" si="18"/>
        <v>0</v>
      </c>
      <c r="G312" s="1939"/>
      <c r="H312" s="1940"/>
      <c r="I312" s="399"/>
      <c r="J312" s="399"/>
      <c r="K312" s="399"/>
      <c r="L312" s="399"/>
      <c r="M312" s="400">
        <f t="shared" si="20"/>
        <v>0</v>
      </c>
      <c r="N312" s="279"/>
      <c r="X312" s="270"/>
      <c r="Y312" s="270"/>
      <c r="Z312" s="270"/>
      <c r="AA312" s="271"/>
    </row>
    <row r="313" spans="1:27" s="272" customFormat="1" ht="18.75" customHeight="1">
      <c r="A313" s="393">
        <f t="shared" si="21"/>
        <v>0</v>
      </c>
      <c r="B313" s="394">
        <f t="shared" si="19"/>
        <v>0</v>
      </c>
      <c r="C313" s="395">
        <f>IF(($P$9-SUM($C$9:C312))&gt;0,$AA$9,0)</f>
        <v>0</v>
      </c>
      <c r="D313" s="396">
        <f>IF(($P$10-SUM($D$9:D312))&gt;0,$AA$10,0)</f>
        <v>0</v>
      </c>
      <c r="E313" s="397">
        <f>ROUND(((P$9-SUM(C$9:C312))*G$2/100)/12,0)+ROUND(((P$10-SUM(D$9:D312))*(G$2-P$15)/100)/12,0)</f>
        <v>0</v>
      </c>
      <c r="F313" s="398">
        <f t="shared" si="18"/>
        <v>0</v>
      </c>
      <c r="G313" s="1939"/>
      <c r="H313" s="1940"/>
      <c r="I313" s="399"/>
      <c r="J313" s="399"/>
      <c r="K313" s="399"/>
      <c r="L313" s="399"/>
      <c r="M313" s="400">
        <f t="shared" si="20"/>
        <v>0</v>
      </c>
      <c r="N313" s="279"/>
      <c r="X313" s="270"/>
      <c r="Y313" s="270"/>
      <c r="Z313" s="270"/>
      <c r="AA313" s="271"/>
    </row>
    <row r="314" spans="1:27" s="272" customFormat="1" ht="18.75" customHeight="1">
      <c r="A314" s="393">
        <f t="shared" si="21"/>
        <v>0</v>
      </c>
      <c r="B314" s="394">
        <f t="shared" si="19"/>
        <v>0</v>
      </c>
      <c r="C314" s="395">
        <f>IF(($P$9-SUM($C$9:C313))&gt;0,$AA$9,0)</f>
        <v>0</v>
      </c>
      <c r="D314" s="396">
        <f>IF(($P$10-SUM($D$9:D313))&gt;0,$AA$10,0)</f>
        <v>0</v>
      </c>
      <c r="E314" s="397">
        <f>ROUND(((P$9-SUM(C$9:C313))*G$2/100)/12,0)+ROUND(((P$10-SUM(D$9:D313))*(G$2-P$15)/100)/12,0)</f>
        <v>0</v>
      </c>
      <c r="F314" s="398">
        <f t="shared" si="18"/>
        <v>0</v>
      </c>
      <c r="G314" s="1939"/>
      <c r="H314" s="1940"/>
      <c r="I314" s="399"/>
      <c r="J314" s="399"/>
      <c r="K314" s="399"/>
      <c r="L314" s="399"/>
      <c r="M314" s="400">
        <f t="shared" si="20"/>
        <v>0</v>
      </c>
      <c r="N314" s="279"/>
      <c r="X314" s="270"/>
      <c r="Y314" s="270"/>
      <c r="Z314" s="270"/>
      <c r="AA314" s="271"/>
    </row>
    <row r="315" spans="1:27" s="272" customFormat="1" ht="18.75" customHeight="1">
      <c r="A315" s="393">
        <f t="shared" si="21"/>
        <v>0</v>
      </c>
      <c r="B315" s="394">
        <f t="shared" si="19"/>
        <v>0</v>
      </c>
      <c r="C315" s="395">
        <f>IF(($P$9-SUM($C$9:C314))&gt;0,$AA$9,0)</f>
        <v>0</v>
      </c>
      <c r="D315" s="396">
        <f>IF(($P$10-SUM($D$9:D314))&gt;0,$AA$10,0)</f>
        <v>0</v>
      </c>
      <c r="E315" s="397">
        <f>ROUND(((P$9-SUM(C$9:C314))*G$2/100)/12,0)+ROUND(((P$10-SUM(D$9:D314))*(G$2-P$15)/100)/12,0)</f>
        <v>0</v>
      </c>
      <c r="F315" s="398">
        <f t="shared" si="18"/>
        <v>0</v>
      </c>
      <c r="G315" s="1939"/>
      <c r="H315" s="1940"/>
      <c r="I315" s="399"/>
      <c r="J315" s="399"/>
      <c r="K315" s="399"/>
      <c r="L315" s="399"/>
      <c r="M315" s="400">
        <f t="shared" si="20"/>
        <v>0</v>
      </c>
      <c r="N315" s="279"/>
      <c r="X315" s="270"/>
      <c r="Y315" s="270"/>
      <c r="Z315" s="270"/>
      <c r="AA315" s="271"/>
    </row>
    <row r="316" spans="1:27" s="272" customFormat="1" ht="18.75" customHeight="1">
      <c r="A316" s="393">
        <f t="shared" si="21"/>
        <v>0</v>
      </c>
      <c r="B316" s="394">
        <f t="shared" si="19"/>
        <v>0</v>
      </c>
      <c r="C316" s="395">
        <f>IF(($P$9-SUM($C$9:C315))&gt;0,$AA$9,0)</f>
        <v>0</v>
      </c>
      <c r="D316" s="396">
        <f>IF(($P$10-SUM($D$9:D315))&gt;0,$AA$10,0)</f>
        <v>0</v>
      </c>
      <c r="E316" s="397">
        <f>ROUND(((P$9-SUM(C$9:C315))*G$2/100)/12,0)+ROUND(((P$10-SUM(D$9:D315))*(G$2-P$15)/100)/12,0)</f>
        <v>0</v>
      </c>
      <c r="F316" s="398">
        <f t="shared" si="18"/>
        <v>0</v>
      </c>
      <c r="G316" s="1939"/>
      <c r="H316" s="1940"/>
      <c r="I316" s="399"/>
      <c r="J316" s="399"/>
      <c r="K316" s="399"/>
      <c r="L316" s="399"/>
      <c r="M316" s="400">
        <f t="shared" si="20"/>
        <v>0</v>
      </c>
      <c r="N316" s="279"/>
      <c r="X316" s="270"/>
      <c r="Y316" s="270"/>
      <c r="Z316" s="270"/>
      <c r="AA316" s="271"/>
    </row>
    <row r="317" spans="1:27" s="272" customFormat="1" ht="18.75" customHeight="1">
      <c r="A317" s="393">
        <f t="shared" si="21"/>
        <v>0</v>
      </c>
      <c r="B317" s="394">
        <f t="shared" si="19"/>
        <v>0</v>
      </c>
      <c r="C317" s="395">
        <f>IF(($P$9-SUM($C$9:C316))&gt;0,$AA$9,0)</f>
        <v>0</v>
      </c>
      <c r="D317" s="396">
        <f>IF(($P$10-SUM($D$9:D316))&gt;0,$AA$10,0)</f>
        <v>0</v>
      </c>
      <c r="E317" s="397">
        <f>ROUND(((P$9-SUM(C$9:C316))*G$2/100)/12,0)+ROUND(((P$10-SUM(D$9:D316))*(G$2-P$15)/100)/12,0)</f>
        <v>0</v>
      </c>
      <c r="F317" s="398">
        <f t="shared" si="18"/>
        <v>0</v>
      </c>
      <c r="G317" s="1939"/>
      <c r="H317" s="1940"/>
      <c r="I317" s="399"/>
      <c r="J317" s="399"/>
      <c r="K317" s="399"/>
      <c r="L317" s="399"/>
      <c r="M317" s="400">
        <f t="shared" si="20"/>
        <v>0</v>
      </c>
      <c r="N317" s="279"/>
      <c r="X317" s="270"/>
      <c r="Y317" s="270"/>
      <c r="Z317" s="270"/>
      <c r="AA317" s="271"/>
    </row>
    <row r="318" spans="1:27" s="272" customFormat="1" ht="18.75" customHeight="1">
      <c r="A318" s="393">
        <f t="shared" si="21"/>
        <v>0</v>
      </c>
      <c r="B318" s="394">
        <f t="shared" si="19"/>
        <v>0</v>
      </c>
      <c r="C318" s="395">
        <f>IF(($P$9-SUM($C$9:C317))&gt;0,$AA$9,0)</f>
        <v>0</v>
      </c>
      <c r="D318" s="396">
        <f>IF(($P$10-SUM($D$9:D317))&gt;0,$AA$10,0)</f>
        <v>0</v>
      </c>
      <c r="E318" s="397">
        <f>ROUND(((P$9-SUM(C$9:C317))*G$2/100)/12,0)+ROUND(((P$10-SUM(D$9:D317))*(G$2-P$15)/100)/12,0)</f>
        <v>0</v>
      </c>
      <c r="F318" s="398">
        <f t="shared" si="18"/>
        <v>0</v>
      </c>
      <c r="G318" s="404" t="s">
        <v>287</v>
      </c>
      <c r="H318" s="424">
        <f>IF(P$13&gt;1,"未定",SUM(F309:F320))</f>
        <v>0</v>
      </c>
      <c r="I318" s="399"/>
      <c r="J318" s="399"/>
      <c r="K318" s="399"/>
      <c r="L318" s="399"/>
      <c r="M318" s="400">
        <f t="shared" si="20"/>
        <v>0</v>
      </c>
      <c r="N318" s="279"/>
      <c r="X318" s="270"/>
      <c r="Y318" s="270"/>
      <c r="Z318" s="270"/>
      <c r="AA318" s="271"/>
    </row>
    <row r="319" spans="1:27" s="272" customFormat="1" ht="18.75" customHeight="1">
      <c r="A319" s="393">
        <f t="shared" si="21"/>
        <v>0</v>
      </c>
      <c r="B319" s="394">
        <f t="shared" si="19"/>
        <v>0</v>
      </c>
      <c r="C319" s="395">
        <f>IF(($P$9-SUM($C$9:C318))&gt;0,$AA$9,0)</f>
        <v>0</v>
      </c>
      <c r="D319" s="396">
        <f>IF(($P$10-SUM($D$9:D318))&gt;0,$AA$10,0)</f>
        <v>0</v>
      </c>
      <c r="E319" s="397">
        <f>ROUND(((P$9-SUM(C$9:C318))*G$2/100)/12,0)+ROUND(((P$10-SUM(D$9:D318))*(G$2-P$15)/100)/12,0)</f>
        <v>0</v>
      </c>
      <c r="F319" s="398">
        <f t="shared" si="18"/>
        <v>0</v>
      </c>
      <c r="G319" s="406" t="s">
        <v>308</v>
      </c>
      <c r="H319" s="407">
        <f>SUM(B309:B320)</f>
        <v>0</v>
      </c>
      <c r="I319" s="399"/>
      <c r="J319" s="399"/>
      <c r="K319" s="399"/>
      <c r="L319" s="399"/>
      <c r="M319" s="400">
        <f t="shared" si="20"/>
        <v>0</v>
      </c>
      <c r="N319" s="279"/>
      <c r="X319" s="270"/>
      <c r="Y319" s="270"/>
      <c r="Z319" s="270"/>
      <c r="AA319" s="271"/>
    </row>
    <row r="320" spans="1:27" s="272" customFormat="1" ht="18.75" customHeight="1">
      <c r="A320" s="409">
        <f t="shared" si="21"/>
        <v>0</v>
      </c>
      <c r="B320" s="410">
        <f t="shared" si="19"/>
        <v>0</v>
      </c>
      <c r="C320" s="411">
        <f>IF(($P$9-SUM($C$9:C319))&gt;0,$AA$9,0)</f>
        <v>0</v>
      </c>
      <c r="D320" s="412">
        <f>IF(($P$10-SUM($D$9:D319))&gt;0,$AA$10,0)</f>
        <v>0</v>
      </c>
      <c r="E320" s="413">
        <f>ROUND(((P$9-SUM(C$9:C319))*G$2/100)/12,0)+ROUND(((P$10-SUM(D$9:D319))*(G$2-P$15)/100)/12,0)</f>
        <v>0</v>
      </c>
      <c r="F320" s="414">
        <f t="shared" si="18"/>
        <v>0</v>
      </c>
      <c r="G320" s="415" t="s">
        <v>310</v>
      </c>
      <c r="H320" s="416">
        <f>IF(P$13&gt;1,"未定",SUM(E309:E320))</f>
        <v>0</v>
      </c>
      <c r="I320" s="417"/>
      <c r="J320" s="417"/>
      <c r="K320" s="417"/>
      <c r="L320" s="417"/>
      <c r="M320" s="418">
        <f t="shared" si="20"/>
        <v>0</v>
      </c>
      <c r="N320" s="279"/>
      <c r="X320" s="270"/>
      <c r="Y320" s="270"/>
      <c r="Z320" s="270"/>
      <c r="AA320" s="271"/>
    </row>
    <row r="321" spans="1:27" s="272" customFormat="1" ht="18.75" customHeight="1">
      <c r="A321" s="697">
        <f t="shared" si="21"/>
        <v>0</v>
      </c>
      <c r="B321" s="698">
        <f t="shared" si="19"/>
        <v>0</v>
      </c>
      <c r="C321" s="699">
        <f>IF(($P$9-SUM($C$9:C320))&gt;0,$AA$9,0)</f>
        <v>0</v>
      </c>
      <c r="D321" s="700">
        <f>IF(($P$10-SUM($D$9:D320))&gt;0,$AA$10,0)</f>
        <v>0</v>
      </c>
      <c r="E321" s="419">
        <f>ROUND(((P$9-SUM(C$9:C320))*G$2/100)/12,0)+ROUND(((P$10-SUM(D$9:D320))*(G$2-P$15)/100)/12,0)</f>
        <v>0</v>
      </c>
      <c r="F321" s="702">
        <f t="shared" ref="F321:F368" si="22">IF(P$13&gt;1,"未定",B321+E321)</f>
        <v>0</v>
      </c>
      <c r="G321" s="1937" t="s">
        <v>343</v>
      </c>
      <c r="H321" s="1938"/>
      <c r="I321" s="703"/>
      <c r="J321" s="703"/>
      <c r="K321" s="703"/>
      <c r="L321" s="703"/>
      <c r="M321" s="705">
        <f t="shared" si="20"/>
        <v>0</v>
      </c>
      <c r="N321" s="279"/>
      <c r="X321" s="270"/>
      <c r="Y321" s="270"/>
      <c r="Z321" s="270"/>
      <c r="AA321" s="271"/>
    </row>
    <row r="322" spans="1:27" s="272" customFormat="1" ht="18.75" customHeight="1">
      <c r="A322" s="393">
        <f t="shared" si="21"/>
        <v>0</v>
      </c>
      <c r="B322" s="394">
        <f t="shared" si="19"/>
        <v>0</v>
      </c>
      <c r="C322" s="395">
        <f>IF(($P$9-SUM($C$9:C321))&gt;0,$AA$9,0)</f>
        <v>0</v>
      </c>
      <c r="D322" s="396">
        <f>IF(($P$10-SUM($D$9:D321))&gt;0,$AA$10,0)</f>
        <v>0</v>
      </c>
      <c r="E322" s="397">
        <f>ROUND(((P$9-SUM(C$9:C321))*G$2/100)/12,0)+ROUND(((P$10-SUM(D$9:D321))*(G$2-P$15)/100)/12,0)</f>
        <v>0</v>
      </c>
      <c r="F322" s="398">
        <f t="shared" si="22"/>
        <v>0</v>
      </c>
      <c r="G322" s="1939"/>
      <c r="H322" s="1940"/>
      <c r="I322" s="399"/>
      <c r="J322" s="399"/>
      <c r="K322" s="399"/>
      <c r="L322" s="399"/>
      <c r="M322" s="400">
        <f t="shared" si="20"/>
        <v>0</v>
      </c>
      <c r="N322" s="279"/>
      <c r="X322" s="270"/>
      <c r="Y322" s="270"/>
      <c r="Z322" s="270"/>
      <c r="AA322" s="271"/>
    </row>
    <row r="323" spans="1:27" s="272" customFormat="1" ht="18.75" customHeight="1">
      <c r="A323" s="393">
        <f t="shared" si="21"/>
        <v>0</v>
      </c>
      <c r="B323" s="394">
        <f t="shared" si="19"/>
        <v>0</v>
      </c>
      <c r="C323" s="395">
        <f>IF(($P$9-SUM($C$9:C322))&gt;0,$AA$9,0)</f>
        <v>0</v>
      </c>
      <c r="D323" s="396">
        <f>IF(($P$10-SUM($D$9:D322))&gt;0,$AA$10,0)</f>
        <v>0</v>
      </c>
      <c r="E323" s="397">
        <f>ROUND(((P$9-SUM(C$9:C322))*G$2/100)/12,0)+ROUND(((P$10-SUM(D$9:D322))*(G$2-P$15)/100)/12,0)</f>
        <v>0</v>
      </c>
      <c r="F323" s="398">
        <f t="shared" si="22"/>
        <v>0</v>
      </c>
      <c r="G323" s="1939"/>
      <c r="H323" s="1940"/>
      <c r="I323" s="399"/>
      <c r="J323" s="399"/>
      <c r="K323" s="399"/>
      <c r="L323" s="399"/>
      <c r="M323" s="400">
        <f t="shared" si="20"/>
        <v>0</v>
      </c>
      <c r="N323" s="279"/>
      <c r="X323" s="270"/>
      <c r="Y323" s="270"/>
      <c r="Z323" s="270"/>
      <c r="AA323" s="271"/>
    </row>
    <row r="324" spans="1:27" s="272" customFormat="1" ht="18.75" customHeight="1">
      <c r="A324" s="393">
        <f t="shared" si="21"/>
        <v>0</v>
      </c>
      <c r="B324" s="394">
        <f t="shared" si="19"/>
        <v>0</v>
      </c>
      <c r="C324" s="395">
        <f>IF(($P$9-SUM($C$9:C323))&gt;0,$AA$9,0)</f>
        <v>0</v>
      </c>
      <c r="D324" s="396">
        <f>IF(($P$10-SUM($D$9:D323))&gt;0,$AA$10,0)</f>
        <v>0</v>
      </c>
      <c r="E324" s="397">
        <f>ROUND(((P$9-SUM(C$9:C323))*G$2/100)/12,0)+ROUND(((P$10-SUM(D$9:D323))*(G$2-P$15)/100)/12,0)</f>
        <v>0</v>
      </c>
      <c r="F324" s="398">
        <f t="shared" si="22"/>
        <v>0</v>
      </c>
      <c r="G324" s="1939"/>
      <c r="H324" s="1940"/>
      <c r="I324" s="399"/>
      <c r="J324" s="399"/>
      <c r="K324" s="399"/>
      <c r="L324" s="399"/>
      <c r="M324" s="400">
        <f t="shared" si="20"/>
        <v>0</v>
      </c>
      <c r="N324" s="279"/>
      <c r="X324" s="270"/>
      <c r="Y324" s="270"/>
      <c r="Z324" s="270"/>
      <c r="AA324" s="271"/>
    </row>
    <row r="325" spans="1:27" s="272" customFormat="1" ht="18.75" customHeight="1">
      <c r="A325" s="393">
        <f t="shared" si="21"/>
        <v>0</v>
      </c>
      <c r="B325" s="394">
        <f t="shared" si="19"/>
        <v>0</v>
      </c>
      <c r="C325" s="395">
        <f>IF(($P$9-SUM($C$9:C324))&gt;0,$AA$9,0)</f>
        <v>0</v>
      </c>
      <c r="D325" s="396">
        <f>IF(($P$10-SUM($D$9:D324))&gt;0,$AA$10,0)</f>
        <v>0</v>
      </c>
      <c r="E325" s="397">
        <f>ROUND(((P$9-SUM(C$9:C324))*G$2/100)/12,0)+ROUND(((P$10-SUM(D$9:D324))*(G$2-P$15)/100)/12,0)</f>
        <v>0</v>
      </c>
      <c r="F325" s="398">
        <f t="shared" si="22"/>
        <v>0</v>
      </c>
      <c r="G325" s="1939"/>
      <c r="H325" s="1940"/>
      <c r="I325" s="399"/>
      <c r="J325" s="399"/>
      <c r="K325" s="399"/>
      <c r="L325" s="399"/>
      <c r="M325" s="400">
        <f t="shared" si="20"/>
        <v>0</v>
      </c>
      <c r="N325" s="279"/>
      <c r="X325" s="270"/>
      <c r="Y325" s="270"/>
      <c r="Z325" s="270"/>
      <c r="AA325" s="271"/>
    </row>
    <row r="326" spans="1:27" s="272" customFormat="1" ht="18.75" customHeight="1">
      <c r="A326" s="393">
        <f t="shared" si="21"/>
        <v>0</v>
      </c>
      <c r="B326" s="394">
        <f t="shared" si="19"/>
        <v>0</v>
      </c>
      <c r="C326" s="395">
        <f>IF(($P$9-SUM($C$9:C325))&gt;0,$AA$9,0)</f>
        <v>0</v>
      </c>
      <c r="D326" s="396">
        <f>IF(($P$10-SUM($D$9:D325))&gt;0,$AA$10,0)</f>
        <v>0</v>
      </c>
      <c r="E326" s="397">
        <f>ROUND(((P$9-SUM(C$9:C325))*G$2/100)/12,0)+ROUND(((P$10-SUM(D$9:D325))*(G$2-P$15)/100)/12,0)</f>
        <v>0</v>
      </c>
      <c r="F326" s="398">
        <f t="shared" si="22"/>
        <v>0</v>
      </c>
      <c r="G326" s="1939"/>
      <c r="H326" s="1940"/>
      <c r="I326" s="399"/>
      <c r="J326" s="399"/>
      <c r="K326" s="399"/>
      <c r="L326" s="399"/>
      <c r="M326" s="400">
        <f t="shared" si="20"/>
        <v>0</v>
      </c>
      <c r="N326" s="279"/>
      <c r="X326" s="270"/>
      <c r="Y326" s="270"/>
      <c r="Z326" s="270"/>
      <c r="AA326" s="271"/>
    </row>
    <row r="327" spans="1:27" s="272" customFormat="1" ht="18.75" customHeight="1">
      <c r="A327" s="393">
        <f t="shared" si="21"/>
        <v>0</v>
      </c>
      <c r="B327" s="394">
        <f t="shared" si="19"/>
        <v>0</v>
      </c>
      <c r="C327" s="395">
        <f>IF(($P$9-SUM($C$9:C326))&gt;0,$AA$9,0)</f>
        <v>0</v>
      </c>
      <c r="D327" s="396">
        <f>IF(($P$10-SUM($D$9:D326))&gt;0,$AA$10,0)</f>
        <v>0</v>
      </c>
      <c r="E327" s="397">
        <f>ROUND(((P$9-SUM(C$9:C326))*G$2/100)/12,0)+ROUND(((P$10-SUM(D$9:D326))*(G$2-P$15)/100)/12,0)</f>
        <v>0</v>
      </c>
      <c r="F327" s="398">
        <f t="shared" si="22"/>
        <v>0</v>
      </c>
      <c r="G327" s="1939"/>
      <c r="H327" s="1940"/>
      <c r="I327" s="399"/>
      <c r="J327" s="399"/>
      <c r="K327" s="399"/>
      <c r="L327" s="399"/>
      <c r="M327" s="400">
        <f t="shared" si="20"/>
        <v>0</v>
      </c>
      <c r="N327" s="279"/>
      <c r="X327" s="270"/>
      <c r="Y327" s="270"/>
      <c r="Z327" s="270"/>
      <c r="AA327" s="271"/>
    </row>
    <row r="328" spans="1:27" s="272" customFormat="1" ht="18.75" customHeight="1">
      <c r="A328" s="393">
        <f t="shared" si="21"/>
        <v>0</v>
      </c>
      <c r="B328" s="394">
        <f t="shared" si="19"/>
        <v>0</v>
      </c>
      <c r="C328" s="395">
        <f>IF(($P$9-SUM($C$9:C327))&gt;0,$AA$9,0)</f>
        <v>0</v>
      </c>
      <c r="D328" s="396">
        <f>IF(($P$10-SUM($D$9:D327))&gt;0,$AA$10,0)</f>
        <v>0</v>
      </c>
      <c r="E328" s="397">
        <f>ROUND(((P$9-SUM(C$9:C327))*G$2/100)/12,0)+ROUND(((P$10-SUM(D$9:D327))*(G$2-P$15)/100)/12,0)</f>
        <v>0</v>
      </c>
      <c r="F328" s="398">
        <f t="shared" si="22"/>
        <v>0</v>
      </c>
      <c r="G328" s="1939"/>
      <c r="H328" s="1940"/>
      <c r="I328" s="399"/>
      <c r="J328" s="399"/>
      <c r="K328" s="399"/>
      <c r="L328" s="399"/>
      <c r="M328" s="400">
        <f t="shared" si="20"/>
        <v>0</v>
      </c>
      <c r="N328" s="279"/>
      <c r="X328" s="270"/>
      <c r="Y328" s="270"/>
      <c r="Z328" s="270"/>
      <c r="AA328" s="271"/>
    </row>
    <row r="329" spans="1:27" s="272" customFormat="1" ht="18.75" customHeight="1">
      <c r="A329" s="393">
        <f t="shared" si="21"/>
        <v>0</v>
      </c>
      <c r="B329" s="394">
        <f t="shared" ref="B329:B368" si="23">SUM(C329:D329)</f>
        <v>0</v>
      </c>
      <c r="C329" s="395">
        <f>IF(($P$9-SUM($C$9:C328))&gt;0,$AA$9,0)</f>
        <v>0</v>
      </c>
      <c r="D329" s="396">
        <f>IF(($P$10-SUM($D$9:D328))&gt;0,$AA$10,0)</f>
        <v>0</v>
      </c>
      <c r="E329" s="397">
        <f>ROUND(((P$9-SUM(C$9:C328))*G$2/100)/12,0)+ROUND(((P$10-SUM(D$9:D328))*(G$2-P$15)/100)/12,0)</f>
        <v>0</v>
      </c>
      <c r="F329" s="398">
        <f t="shared" si="22"/>
        <v>0</v>
      </c>
      <c r="G329" s="1939"/>
      <c r="H329" s="1940"/>
      <c r="I329" s="399"/>
      <c r="J329" s="399"/>
      <c r="K329" s="399"/>
      <c r="L329" s="399"/>
      <c r="M329" s="400">
        <f t="shared" ref="M329:M368" si="24">SUM(I329:L329)</f>
        <v>0</v>
      </c>
      <c r="N329" s="279"/>
      <c r="X329" s="270"/>
      <c r="Y329" s="270"/>
      <c r="Z329" s="270"/>
      <c r="AA329" s="271"/>
    </row>
    <row r="330" spans="1:27" s="272" customFormat="1" ht="18.75" customHeight="1">
      <c r="A330" s="393">
        <f t="shared" ref="A330:A368" si="25">IF(F330&gt;0,A329+1,0)</f>
        <v>0</v>
      </c>
      <c r="B330" s="394">
        <f t="shared" si="23"/>
        <v>0</v>
      </c>
      <c r="C330" s="395">
        <f>IF(($P$9-SUM($C$9:C329))&gt;0,$AA$9,0)</f>
        <v>0</v>
      </c>
      <c r="D330" s="396">
        <f>IF(($P$10-SUM($D$9:D329))&gt;0,$AA$10,0)</f>
        <v>0</v>
      </c>
      <c r="E330" s="397">
        <f>ROUND(((P$9-SUM(C$9:C329))*G$2/100)/12,0)+ROUND(((P$10-SUM(D$9:D329))*(G$2-P$15)/100)/12,0)</f>
        <v>0</v>
      </c>
      <c r="F330" s="398">
        <f t="shared" si="22"/>
        <v>0</v>
      </c>
      <c r="G330" s="404" t="s">
        <v>287</v>
      </c>
      <c r="H330" s="424">
        <f>IF(P$13&gt;1,"未定",SUM(F321:F332))</f>
        <v>0</v>
      </c>
      <c r="I330" s="399"/>
      <c r="J330" s="399"/>
      <c r="K330" s="399"/>
      <c r="L330" s="399"/>
      <c r="M330" s="400">
        <f t="shared" si="24"/>
        <v>0</v>
      </c>
      <c r="N330" s="279"/>
      <c r="X330" s="270"/>
      <c r="Y330" s="270"/>
      <c r="Z330" s="270"/>
      <c r="AA330" s="271"/>
    </row>
    <row r="331" spans="1:27" s="272" customFormat="1" ht="18.75" customHeight="1">
      <c r="A331" s="393">
        <f t="shared" si="25"/>
        <v>0</v>
      </c>
      <c r="B331" s="394">
        <f t="shared" si="23"/>
        <v>0</v>
      </c>
      <c r="C331" s="395">
        <f>IF(($P$9-SUM($C$9:C330))&gt;0,$AA$9,0)</f>
        <v>0</v>
      </c>
      <c r="D331" s="396">
        <f>IF(($P$10-SUM($D$9:D330))&gt;0,$AA$10,0)</f>
        <v>0</v>
      </c>
      <c r="E331" s="397">
        <f>ROUND(((P$9-SUM(C$9:C330))*G$2/100)/12,0)+ROUND(((P$10-SUM(D$9:D330))*(G$2-P$15)/100)/12,0)</f>
        <v>0</v>
      </c>
      <c r="F331" s="398">
        <f t="shared" si="22"/>
        <v>0</v>
      </c>
      <c r="G331" s="406" t="s">
        <v>308</v>
      </c>
      <c r="H331" s="407">
        <f>SUM(B321:B332)</f>
        <v>0</v>
      </c>
      <c r="I331" s="399"/>
      <c r="J331" s="399"/>
      <c r="K331" s="399"/>
      <c r="L331" s="399"/>
      <c r="M331" s="400">
        <f t="shared" si="24"/>
        <v>0</v>
      </c>
      <c r="N331" s="279"/>
      <c r="X331" s="270"/>
      <c r="Y331" s="270"/>
      <c r="Z331" s="270"/>
      <c r="AA331" s="271"/>
    </row>
    <row r="332" spans="1:27" s="272" customFormat="1" ht="18.75" customHeight="1">
      <c r="A332" s="409">
        <f t="shared" si="25"/>
        <v>0</v>
      </c>
      <c r="B332" s="410">
        <f t="shared" si="23"/>
        <v>0</v>
      </c>
      <c r="C332" s="411">
        <f>IF(($P$9-SUM($C$9:C331))&gt;0,$AA$9,0)</f>
        <v>0</v>
      </c>
      <c r="D332" s="412">
        <f>IF(($P$10-SUM($D$9:D331))&gt;0,$AA$10,0)</f>
        <v>0</v>
      </c>
      <c r="E332" s="413">
        <f>ROUND(((P$9-SUM(C$9:C331))*G$2/100)/12,0)+ROUND(((P$10-SUM(D$9:D331))*(G$2-P$15)/100)/12,0)</f>
        <v>0</v>
      </c>
      <c r="F332" s="414">
        <f t="shared" si="22"/>
        <v>0</v>
      </c>
      <c r="G332" s="415" t="s">
        <v>310</v>
      </c>
      <c r="H332" s="416">
        <f>IF(P$13&gt;1,"未定",SUM(E321:E332))</f>
        <v>0</v>
      </c>
      <c r="I332" s="417"/>
      <c r="J332" s="417"/>
      <c r="K332" s="417"/>
      <c r="L332" s="417"/>
      <c r="M332" s="418">
        <f t="shared" si="24"/>
        <v>0</v>
      </c>
      <c r="N332" s="279"/>
      <c r="X332" s="270"/>
      <c r="Y332" s="270"/>
      <c r="Z332" s="270"/>
      <c r="AA332" s="271"/>
    </row>
    <row r="333" spans="1:27" s="272" customFormat="1" ht="18.75" customHeight="1">
      <c r="A333" s="697">
        <f t="shared" si="25"/>
        <v>0</v>
      </c>
      <c r="B333" s="698">
        <f t="shared" si="23"/>
        <v>0</v>
      </c>
      <c r="C333" s="699">
        <f>IF(($P$9-SUM($C$9:C332))&gt;0,$AA$9,0)</f>
        <v>0</v>
      </c>
      <c r="D333" s="700">
        <f>IF(($P$10-SUM($D$9:D332))&gt;0,$AA$10,0)</f>
        <v>0</v>
      </c>
      <c r="E333" s="419">
        <f>ROUND(((P$9-SUM(C$9:C332))*G$2/100)/12,0)+ROUND(((P$10-SUM(D$9:D332))*(G$2-P$15)/100)/12,0)</f>
        <v>0</v>
      </c>
      <c r="F333" s="702">
        <f t="shared" si="22"/>
        <v>0</v>
      </c>
      <c r="G333" s="1937" t="s">
        <v>344</v>
      </c>
      <c r="H333" s="1938"/>
      <c r="I333" s="703"/>
      <c r="J333" s="703"/>
      <c r="K333" s="703"/>
      <c r="L333" s="703"/>
      <c r="M333" s="705">
        <f t="shared" si="24"/>
        <v>0</v>
      </c>
      <c r="N333" s="279"/>
      <c r="X333" s="270"/>
      <c r="Y333" s="270"/>
      <c r="Z333" s="270"/>
      <c r="AA333" s="271"/>
    </row>
    <row r="334" spans="1:27" s="272" customFormat="1" ht="18.75" customHeight="1">
      <c r="A334" s="393">
        <f t="shared" si="25"/>
        <v>0</v>
      </c>
      <c r="B334" s="394">
        <f t="shared" si="23"/>
        <v>0</v>
      </c>
      <c r="C334" s="395">
        <f>IF(($P$9-SUM($C$9:C333))&gt;0,$AA$9,0)</f>
        <v>0</v>
      </c>
      <c r="D334" s="396">
        <f>IF(($P$10-SUM($D$9:D333))&gt;0,$AA$10,0)</f>
        <v>0</v>
      </c>
      <c r="E334" s="397">
        <f>ROUND(((P$9-SUM(C$9:C333))*G$2/100)/12,0)+ROUND(((P$10-SUM(D$9:D333))*(G$2-P$15)/100)/12,0)</f>
        <v>0</v>
      </c>
      <c r="F334" s="398">
        <f t="shared" si="22"/>
        <v>0</v>
      </c>
      <c r="G334" s="1939"/>
      <c r="H334" s="1940"/>
      <c r="I334" s="399"/>
      <c r="J334" s="399"/>
      <c r="K334" s="399"/>
      <c r="L334" s="399"/>
      <c r="M334" s="400">
        <f t="shared" si="24"/>
        <v>0</v>
      </c>
      <c r="N334" s="279"/>
      <c r="X334" s="270"/>
      <c r="Y334" s="270"/>
      <c r="Z334" s="270"/>
      <c r="AA334" s="271"/>
    </row>
    <row r="335" spans="1:27" s="272" customFormat="1" ht="18.75" customHeight="1">
      <c r="A335" s="393">
        <f t="shared" si="25"/>
        <v>0</v>
      </c>
      <c r="B335" s="394">
        <f t="shared" si="23"/>
        <v>0</v>
      </c>
      <c r="C335" s="395">
        <f>IF(($P$9-SUM($C$9:C334))&gt;0,$AA$9,0)</f>
        <v>0</v>
      </c>
      <c r="D335" s="396">
        <f>IF(($P$10-SUM($D$9:D334))&gt;0,$AA$10,0)</f>
        <v>0</v>
      </c>
      <c r="E335" s="397">
        <f>ROUND(((P$9-SUM(C$9:C334))*G$2/100)/12,0)+ROUND(((P$10-SUM(D$9:D334))*(G$2-P$15)/100)/12,0)</f>
        <v>0</v>
      </c>
      <c r="F335" s="398">
        <f t="shared" si="22"/>
        <v>0</v>
      </c>
      <c r="G335" s="1939"/>
      <c r="H335" s="1940"/>
      <c r="I335" s="399"/>
      <c r="J335" s="399"/>
      <c r="K335" s="399"/>
      <c r="L335" s="399"/>
      <c r="M335" s="400">
        <f t="shared" si="24"/>
        <v>0</v>
      </c>
      <c r="N335" s="279"/>
      <c r="X335" s="270"/>
      <c r="Y335" s="270"/>
      <c r="Z335" s="270"/>
      <c r="AA335" s="271"/>
    </row>
    <row r="336" spans="1:27" s="272" customFormat="1" ht="18.75" customHeight="1">
      <c r="A336" s="393">
        <f t="shared" si="25"/>
        <v>0</v>
      </c>
      <c r="B336" s="394">
        <f t="shared" si="23"/>
        <v>0</v>
      </c>
      <c r="C336" s="395">
        <f>IF(($P$9-SUM($C$9:C335))&gt;0,$AA$9,0)</f>
        <v>0</v>
      </c>
      <c r="D336" s="396">
        <f>IF(($P$10-SUM($D$9:D335))&gt;0,$AA$10,0)</f>
        <v>0</v>
      </c>
      <c r="E336" s="397">
        <f>ROUND(((P$9-SUM(C$9:C335))*G$2/100)/12,0)+ROUND(((P$10-SUM(D$9:D335))*(G$2-P$15)/100)/12,0)</f>
        <v>0</v>
      </c>
      <c r="F336" s="398">
        <f t="shared" si="22"/>
        <v>0</v>
      </c>
      <c r="G336" s="1939"/>
      <c r="H336" s="1940"/>
      <c r="I336" s="399"/>
      <c r="J336" s="399"/>
      <c r="K336" s="399"/>
      <c r="L336" s="399"/>
      <c r="M336" s="400">
        <f t="shared" si="24"/>
        <v>0</v>
      </c>
      <c r="N336" s="279"/>
      <c r="X336" s="270"/>
      <c r="Y336" s="270"/>
      <c r="Z336" s="270"/>
      <c r="AA336" s="271"/>
    </row>
    <row r="337" spans="1:27" s="272" customFormat="1" ht="18.75" customHeight="1">
      <c r="A337" s="393">
        <f t="shared" si="25"/>
        <v>0</v>
      </c>
      <c r="B337" s="394">
        <f t="shared" si="23"/>
        <v>0</v>
      </c>
      <c r="C337" s="395">
        <f>IF(($P$9-SUM($C$9:C336))&gt;0,$AA$9,0)</f>
        <v>0</v>
      </c>
      <c r="D337" s="396">
        <f>IF(($P$10-SUM($D$9:D336))&gt;0,$AA$10,0)</f>
        <v>0</v>
      </c>
      <c r="E337" s="397">
        <f>ROUND(((P$9-SUM(C$9:C336))*G$2/100)/12,0)+ROUND(((P$10-SUM(D$9:D336))*(G$2-P$15)/100)/12,0)</f>
        <v>0</v>
      </c>
      <c r="F337" s="398">
        <f t="shared" si="22"/>
        <v>0</v>
      </c>
      <c r="G337" s="1939"/>
      <c r="H337" s="1940"/>
      <c r="I337" s="399"/>
      <c r="J337" s="399"/>
      <c r="K337" s="399"/>
      <c r="L337" s="399"/>
      <c r="M337" s="400">
        <f t="shared" si="24"/>
        <v>0</v>
      </c>
      <c r="N337" s="279"/>
      <c r="X337" s="270"/>
      <c r="Y337" s="270"/>
      <c r="Z337" s="270"/>
      <c r="AA337" s="271"/>
    </row>
    <row r="338" spans="1:27" s="272" customFormat="1" ht="18.75" customHeight="1">
      <c r="A338" s="393">
        <f t="shared" si="25"/>
        <v>0</v>
      </c>
      <c r="B338" s="394">
        <f t="shared" si="23"/>
        <v>0</v>
      </c>
      <c r="C338" s="395">
        <f>IF(($P$9-SUM($C$9:C337))&gt;0,$AA$9,0)</f>
        <v>0</v>
      </c>
      <c r="D338" s="396">
        <f>IF(($P$10-SUM($D$9:D337))&gt;0,$AA$10,0)</f>
        <v>0</v>
      </c>
      <c r="E338" s="397">
        <f>ROUND(((P$9-SUM(C$9:C337))*G$2/100)/12,0)+ROUND(((P$10-SUM(D$9:D337))*(G$2-P$15)/100)/12,0)</f>
        <v>0</v>
      </c>
      <c r="F338" s="398">
        <f t="shared" si="22"/>
        <v>0</v>
      </c>
      <c r="G338" s="1939"/>
      <c r="H338" s="1940"/>
      <c r="I338" s="399"/>
      <c r="J338" s="399"/>
      <c r="K338" s="399"/>
      <c r="L338" s="399"/>
      <c r="M338" s="400">
        <f t="shared" si="24"/>
        <v>0</v>
      </c>
      <c r="N338" s="279"/>
      <c r="X338" s="270"/>
      <c r="Y338" s="270"/>
      <c r="Z338" s="270"/>
      <c r="AA338" s="271"/>
    </row>
    <row r="339" spans="1:27" s="272" customFormat="1" ht="18.75" customHeight="1">
      <c r="A339" s="393">
        <f t="shared" si="25"/>
        <v>0</v>
      </c>
      <c r="B339" s="394">
        <f t="shared" si="23"/>
        <v>0</v>
      </c>
      <c r="C339" s="395">
        <f>IF(($P$9-SUM($C$9:C338))&gt;0,$AA$9,0)</f>
        <v>0</v>
      </c>
      <c r="D339" s="396">
        <f>IF(($P$10-SUM($D$9:D338))&gt;0,$AA$10,0)</f>
        <v>0</v>
      </c>
      <c r="E339" s="397">
        <f>ROUND(((P$9-SUM(C$9:C338))*G$2/100)/12,0)+ROUND(((P$10-SUM(D$9:D338))*(G$2-P$15)/100)/12,0)</f>
        <v>0</v>
      </c>
      <c r="F339" s="398">
        <f t="shared" si="22"/>
        <v>0</v>
      </c>
      <c r="G339" s="1939"/>
      <c r="H339" s="1940"/>
      <c r="I339" s="399"/>
      <c r="J339" s="399"/>
      <c r="K339" s="399"/>
      <c r="L339" s="399"/>
      <c r="M339" s="400">
        <f t="shared" si="24"/>
        <v>0</v>
      </c>
      <c r="N339" s="279"/>
      <c r="X339" s="270"/>
      <c r="Y339" s="270"/>
      <c r="Z339" s="270"/>
      <c r="AA339" s="271"/>
    </row>
    <row r="340" spans="1:27" s="272" customFormat="1" ht="18.75" customHeight="1">
      <c r="A340" s="393">
        <f t="shared" si="25"/>
        <v>0</v>
      </c>
      <c r="B340" s="394">
        <f t="shared" si="23"/>
        <v>0</v>
      </c>
      <c r="C340" s="395">
        <f>IF(($P$9-SUM($C$9:C339))&gt;0,$AA$9,0)</f>
        <v>0</v>
      </c>
      <c r="D340" s="396">
        <f>IF(($P$10-SUM($D$9:D339))&gt;0,$AA$10,0)</f>
        <v>0</v>
      </c>
      <c r="E340" s="397">
        <f>ROUND(((P$9-SUM(C$9:C339))*G$2/100)/12,0)+ROUND(((P$10-SUM(D$9:D339))*(G$2-P$15)/100)/12,0)</f>
        <v>0</v>
      </c>
      <c r="F340" s="398">
        <f t="shared" si="22"/>
        <v>0</v>
      </c>
      <c r="G340" s="1939"/>
      <c r="H340" s="1940"/>
      <c r="I340" s="399"/>
      <c r="J340" s="399"/>
      <c r="K340" s="399"/>
      <c r="L340" s="399"/>
      <c r="M340" s="400">
        <f t="shared" si="24"/>
        <v>0</v>
      </c>
      <c r="N340" s="279"/>
      <c r="X340" s="270"/>
      <c r="Y340" s="270"/>
      <c r="Z340" s="270"/>
      <c r="AA340" s="271"/>
    </row>
    <row r="341" spans="1:27" s="272" customFormat="1" ht="18.75" customHeight="1">
      <c r="A341" s="393">
        <f t="shared" si="25"/>
        <v>0</v>
      </c>
      <c r="B341" s="394">
        <f t="shared" si="23"/>
        <v>0</v>
      </c>
      <c r="C341" s="395">
        <f>IF(($P$9-SUM($C$9:C340))&gt;0,$AA$9,0)</f>
        <v>0</v>
      </c>
      <c r="D341" s="396">
        <f>IF(($P$10-SUM($D$9:D340))&gt;0,$AA$10,0)</f>
        <v>0</v>
      </c>
      <c r="E341" s="397">
        <f>ROUND(((P$9-SUM(C$9:C340))*G$2/100)/12,0)+ROUND(((P$10-SUM(D$9:D340))*(G$2-P$15)/100)/12,0)</f>
        <v>0</v>
      </c>
      <c r="F341" s="398">
        <f t="shared" si="22"/>
        <v>0</v>
      </c>
      <c r="G341" s="1939"/>
      <c r="H341" s="1940"/>
      <c r="I341" s="399"/>
      <c r="J341" s="399"/>
      <c r="K341" s="399"/>
      <c r="L341" s="399"/>
      <c r="M341" s="400">
        <f t="shared" si="24"/>
        <v>0</v>
      </c>
      <c r="N341" s="279"/>
      <c r="X341" s="270"/>
      <c r="Y341" s="270"/>
      <c r="Z341" s="270"/>
      <c r="AA341" s="271"/>
    </row>
    <row r="342" spans="1:27" s="272" customFormat="1" ht="18.75" customHeight="1">
      <c r="A342" s="393">
        <f t="shared" si="25"/>
        <v>0</v>
      </c>
      <c r="B342" s="394">
        <f t="shared" si="23"/>
        <v>0</v>
      </c>
      <c r="C342" s="395">
        <f>IF(($P$9-SUM($C$9:C341))&gt;0,$AA$9,0)</f>
        <v>0</v>
      </c>
      <c r="D342" s="396">
        <f>IF(($P$10-SUM($D$9:D341))&gt;0,$AA$10,0)</f>
        <v>0</v>
      </c>
      <c r="E342" s="397">
        <f>ROUND(((P$9-SUM(C$9:C341))*G$2/100)/12,0)+ROUND(((P$10-SUM(D$9:D341))*(G$2-P$15)/100)/12,0)</f>
        <v>0</v>
      </c>
      <c r="F342" s="398">
        <f t="shared" si="22"/>
        <v>0</v>
      </c>
      <c r="G342" s="404" t="s">
        <v>287</v>
      </c>
      <c r="H342" s="424">
        <f>IF(P$13&gt;1,"未定",SUM(F333:F344))</f>
        <v>0</v>
      </c>
      <c r="I342" s="399"/>
      <c r="J342" s="399"/>
      <c r="K342" s="399"/>
      <c r="L342" s="399"/>
      <c r="M342" s="400">
        <f t="shared" si="24"/>
        <v>0</v>
      </c>
      <c r="N342" s="279"/>
      <c r="X342" s="270"/>
      <c r="Y342" s="270"/>
      <c r="Z342" s="270"/>
      <c r="AA342" s="271"/>
    </row>
    <row r="343" spans="1:27" s="272" customFormat="1" ht="18.75" customHeight="1">
      <c r="A343" s="393">
        <f t="shared" si="25"/>
        <v>0</v>
      </c>
      <c r="B343" s="394">
        <f t="shared" si="23"/>
        <v>0</v>
      </c>
      <c r="C343" s="395">
        <f>IF(($P$9-SUM($C$9:C342))&gt;0,$AA$9,0)</f>
        <v>0</v>
      </c>
      <c r="D343" s="396">
        <f>IF(($P$10-SUM($D$9:D342))&gt;0,$AA$10,0)</f>
        <v>0</v>
      </c>
      <c r="E343" s="397">
        <f>ROUND(((P$9-SUM(C$9:C342))*G$2/100)/12,0)+ROUND(((P$10-SUM(D$9:D342))*(G$2-P$15)/100)/12,0)</f>
        <v>0</v>
      </c>
      <c r="F343" s="398">
        <f t="shared" si="22"/>
        <v>0</v>
      </c>
      <c r="G343" s="406" t="s">
        <v>308</v>
      </c>
      <c r="H343" s="407">
        <f>SUM(B333:B344)</f>
        <v>0</v>
      </c>
      <c r="I343" s="399"/>
      <c r="J343" s="399"/>
      <c r="K343" s="399"/>
      <c r="L343" s="399"/>
      <c r="M343" s="400">
        <f t="shared" si="24"/>
        <v>0</v>
      </c>
      <c r="N343" s="279"/>
      <c r="X343" s="270"/>
      <c r="Y343" s="270"/>
      <c r="Z343" s="270"/>
      <c r="AA343" s="271"/>
    </row>
    <row r="344" spans="1:27" s="272" customFormat="1" ht="18.75" customHeight="1">
      <c r="A344" s="409">
        <f t="shared" si="25"/>
        <v>0</v>
      </c>
      <c r="B344" s="410">
        <f t="shared" si="23"/>
        <v>0</v>
      </c>
      <c r="C344" s="411">
        <f>IF(($P$9-SUM($C$9:C343))&gt;0,$AA$9,0)</f>
        <v>0</v>
      </c>
      <c r="D344" s="412">
        <f>IF(($P$10-SUM($D$9:D343))&gt;0,$AA$10,0)</f>
        <v>0</v>
      </c>
      <c r="E344" s="413">
        <f>ROUND(((P$9-SUM(C$9:C343))*G$2/100)/12,0)+ROUND(((P$10-SUM(D$9:D343))*(G$2-P$15)/100)/12,0)</f>
        <v>0</v>
      </c>
      <c r="F344" s="414">
        <f t="shared" si="22"/>
        <v>0</v>
      </c>
      <c r="G344" s="415" t="s">
        <v>310</v>
      </c>
      <c r="H344" s="416">
        <f>IF(P$13&gt;1,"未定",SUM(E333:E344))</f>
        <v>0</v>
      </c>
      <c r="I344" s="417"/>
      <c r="J344" s="417"/>
      <c r="K344" s="417"/>
      <c r="L344" s="417"/>
      <c r="M344" s="418">
        <f t="shared" si="24"/>
        <v>0</v>
      </c>
      <c r="N344" s="279"/>
      <c r="X344" s="270"/>
      <c r="Y344" s="270"/>
      <c r="Z344" s="270"/>
      <c r="AA344" s="271"/>
    </row>
    <row r="345" spans="1:27" s="272" customFormat="1" ht="18.75" customHeight="1">
      <c r="A345" s="697">
        <f t="shared" si="25"/>
        <v>0</v>
      </c>
      <c r="B345" s="698">
        <f t="shared" si="23"/>
        <v>0</v>
      </c>
      <c r="C345" s="699">
        <f>IF(($P$9-SUM($C$9:C344))&gt;0,$AA$9,0)</f>
        <v>0</v>
      </c>
      <c r="D345" s="700">
        <f>IF(($P$10-SUM($D$9:D344))&gt;0,$AA$10,0)</f>
        <v>0</v>
      </c>
      <c r="E345" s="419">
        <f>ROUND(((P$9-SUM(C$9:C344))*G$2/100)/12,0)+ROUND(((P$10-SUM(D$9:D344))*(G$2-P$15)/100)/12,0)</f>
        <v>0</v>
      </c>
      <c r="F345" s="702">
        <f t="shared" si="22"/>
        <v>0</v>
      </c>
      <c r="G345" s="1937" t="s">
        <v>345</v>
      </c>
      <c r="H345" s="1938"/>
      <c r="I345" s="703"/>
      <c r="J345" s="703"/>
      <c r="K345" s="703"/>
      <c r="L345" s="703"/>
      <c r="M345" s="705">
        <f t="shared" si="24"/>
        <v>0</v>
      </c>
      <c r="N345" s="279"/>
      <c r="X345" s="270"/>
      <c r="Y345" s="270"/>
      <c r="Z345" s="270"/>
      <c r="AA345" s="271"/>
    </row>
    <row r="346" spans="1:27" s="272" customFormat="1" ht="18.75" customHeight="1">
      <c r="A346" s="393">
        <f t="shared" si="25"/>
        <v>0</v>
      </c>
      <c r="B346" s="394">
        <f t="shared" si="23"/>
        <v>0</v>
      </c>
      <c r="C346" s="395">
        <f>IF(($P$9-SUM($C$9:C345))&gt;0,$AA$9,0)</f>
        <v>0</v>
      </c>
      <c r="D346" s="396">
        <f>IF(($P$10-SUM($D$9:D345))&gt;0,$AA$10,0)</f>
        <v>0</v>
      </c>
      <c r="E346" s="397">
        <f>ROUND(((P$9-SUM(C$9:C345))*G$2/100)/12,0)+ROUND(((P$10-SUM(D$9:D345))*(G$2-P$15)/100)/12,0)</f>
        <v>0</v>
      </c>
      <c r="F346" s="398">
        <f t="shared" si="22"/>
        <v>0</v>
      </c>
      <c r="G346" s="1939"/>
      <c r="H346" s="1940"/>
      <c r="I346" s="399"/>
      <c r="J346" s="399"/>
      <c r="K346" s="399"/>
      <c r="L346" s="399"/>
      <c r="M346" s="400">
        <f t="shared" si="24"/>
        <v>0</v>
      </c>
      <c r="N346" s="279"/>
      <c r="X346" s="270"/>
      <c r="Y346" s="270"/>
      <c r="Z346" s="270"/>
      <c r="AA346" s="271"/>
    </row>
    <row r="347" spans="1:27" s="272" customFormat="1" ht="18.75" customHeight="1">
      <c r="A347" s="393">
        <f t="shared" si="25"/>
        <v>0</v>
      </c>
      <c r="B347" s="394">
        <f t="shared" si="23"/>
        <v>0</v>
      </c>
      <c r="C347" s="395">
        <f>IF(($P$9-SUM($C$9:C346))&gt;0,$AA$9,0)</f>
        <v>0</v>
      </c>
      <c r="D347" s="396">
        <f>IF(($P$10-SUM($D$9:D346))&gt;0,$AA$10,0)</f>
        <v>0</v>
      </c>
      <c r="E347" s="397">
        <f>ROUND(((P$9-SUM(C$9:C346))*G$2/100)/12,0)+ROUND(((P$10-SUM(D$9:D346))*(G$2-P$15)/100)/12,0)</f>
        <v>0</v>
      </c>
      <c r="F347" s="398">
        <f t="shared" si="22"/>
        <v>0</v>
      </c>
      <c r="G347" s="1939"/>
      <c r="H347" s="1940"/>
      <c r="I347" s="399"/>
      <c r="J347" s="399"/>
      <c r="K347" s="399"/>
      <c r="L347" s="399"/>
      <c r="M347" s="400">
        <f t="shared" si="24"/>
        <v>0</v>
      </c>
      <c r="N347" s="279"/>
      <c r="X347" s="270"/>
      <c r="Y347" s="270"/>
      <c r="Z347" s="270"/>
      <c r="AA347" s="271"/>
    </row>
    <row r="348" spans="1:27" s="272" customFormat="1" ht="18.75" customHeight="1">
      <c r="A348" s="393">
        <f t="shared" si="25"/>
        <v>0</v>
      </c>
      <c r="B348" s="394">
        <f t="shared" si="23"/>
        <v>0</v>
      </c>
      <c r="C348" s="395">
        <f>IF(($P$9-SUM($C$9:C347))&gt;0,$AA$9,0)</f>
        <v>0</v>
      </c>
      <c r="D348" s="396">
        <f>IF(($P$10-SUM($D$9:D347))&gt;0,$AA$10,0)</f>
        <v>0</v>
      </c>
      <c r="E348" s="397">
        <f>ROUND(((P$9-SUM(C$9:C347))*G$2/100)/12,0)+ROUND(((P$10-SUM(D$9:D347))*(G$2-P$15)/100)/12,0)</f>
        <v>0</v>
      </c>
      <c r="F348" s="398">
        <f t="shared" si="22"/>
        <v>0</v>
      </c>
      <c r="G348" s="1939"/>
      <c r="H348" s="1940"/>
      <c r="I348" s="399"/>
      <c r="J348" s="399"/>
      <c r="K348" s="399"/>
      <c r="L348" s="399"/>
      <c r="M348" s="400">
        <f t="shared" si="24"/>
        <v>0</v>
      </c>
      <c r="N348" s="279"/>
      <c r="X348" s="270"/>
      <c r="Y348" s="270"/>
      <c r="Z348" s="270"/>
      <c r="AA348" s="271"/>
    </row>
    <row r="349" spans="1:27" s="272" customFormat="1" ht="18.75" customHeight="1">
      <c r="A349" s="393">
        <f t="shared" si="25"/>
        <v>0</v>
      </c>
      <c r="B349" s="394">
        <f t="shared" si="23"/>
        <v>0</v>
      </c>
      <c r="C349" s="395">
        <f>IF(($P$9-SUM($C$9:C348))&gt;0,$AA$9,0)</f>
        <v>0</v>
      </c>
      <c r="D349" s="396">
        <f>IF(($P$10-SUM($D$9:D348))&gt;0,$AA$10,0)</f>
        <v>0</v>
      </c>
      <c r="E349" s="397">
        <f>ROUND(((P$9-SUM(C$9:C348))*G$2/100)/12,0)+ROUND(((P$10-SUM(D$9:D348))*(G$2-P$15)/100)/12,0)</f>
        <v>0</v>
      </c>
      <c r="F349" s="398">
        <f t="shared" si="22"/>
        <v>0</v>
      </c>
      <c r="G349" s="1939"/>
      <c r="H349" s="1940"/>
      <c r="I349" s="399"/>
      <c r="J349" s="399"/>
      <c r="K349" s="399"/>
      <c r="L349" s="399"/>
      <c r="M349" s="400">
        <f t="shared" si="24"/>
        <v>0</v>
      </c>
      <c r="N349" s="279"/>
      <c r="X349" s="270"/>
      <c r="Y349" s="270"/>
      <c r="Z349" s="270"/>
      <c r="AA349" s="271"/>
    </row>
    <row r="350" spans="1:27" s="272" customFormat="1" ht="18.75" customHeight="1">
      <c r="A350" s="393">
        <f t="shared" si="25"/>
        <v>0</v>
      </c>
      <c r="B350" s="394">
        <f t="shared" si="23"/>
        <v>0</v>
      </c>
      <c r="C350" s="395">
        <f>IF(($P$9-SUM($C$9:C349))&gt;0,$AA$9,0)</f>
        <v>0</v>
      </c>
      <c r="D350" s="396">
        <f>IF(($P$10-SUM($D$9:D349))&gt;0,$AA$10,0)</f>
        <v>0</v>
      </c>
      <c r="E350" s="397">
        <f>ROUND(((P$9-SUM(C$9:C349))*G$2/100)/12,0)+ROUND(((P$10-SUM(D$9:D349))*(G$2-P$15)/100)/12,0)</f>
        <v>0</v>
      </c>
      <c r="F350" s="398">
        <f t="shared" si="22"/>
        <v>0</v>
      </c>
      <c r="G350" s="1939"/>
      <c r="H350" s="1940"/>
      <c r="I350" s="399"/>
      <c r="J350" s="399"/>
      <c r="K350" s="399"/>
      <c r="L350" s="399"/>
      <c r="M350" s="400">
        <f t="shared" si="24"/>
        <v>0</v>
      </c>
      <c r="N350" s="279"/>
      <c r="X350" s="270"/>
      <c r="Y350" s="270"/>
      <c r="Z350" s="270"/>
      <c r="AA350" s="271"/>
    </row>
    <row r="351" spans="1:27" s="272" customFormat="1" ht="18.75" customHeight="1">
      <c r="A351" s="393">
        <f t="shared" si="25"/>
        <v>0</v>
      </c>
      <c r="B351" s="394">
        <f t="shared" si="23"/>
        <v>0</v>
      </c>
      <c r="C351" s="395">
        <f>IF(($P$9-SUM($C$9:C350))&gt;0,$AA$9,0)</f>
        <v>0</v>
      </c>
      <c r="D351" s="396">
        <f>IF(($P$10-SUM($D$9:D350))&gt;0,$AA$10,0)</f>
        <v>0</v>
      </c>
      <c r="E351" s="397">
        <f>ROUND(((P$9-SUM(C$9:C350))*G$2/100)/12,0)+ROUND(((P$10-SUM(D$9:D350))*(G$2-P$15)/100)/12,0)</f>
        <v>0</v>
      </c>
      <c r="F351" s="398">
        <f t="shared" si="22"/>
        <v>0</v>
      </c>
      <c r="G351" s="1939"/>
      <c r="H351" s="1940"/>
      <c r="I351" s="399"/>
      <c r="J351" s="399"/>
      <c r="K351" s="399"/>
      <c r="L351" s="399"/>
      <c r="M351" s="400">
        <f t="shared" si="24"/>
        <v>0</v>
      </c>
      <c r="N351" s="279"/>
      <c r="X351" s="270"/>
      <c r="Y351" s="270"/>
      <c r="Z351" s="270"/>
      <c r="AA351" s="271"/>
    </row>
    <row r="352" spans="1:27" s="272" customFormat="1" ht="18.75" customHeight="1">
      <c r="A352" s="393">
        <f t="shared" si="25"/>
        <v>0</v>
      </c>
      <c r="B352" s="394">
        <f t="shared" si="23"/>
        <v>0</v>
      </c>
      <c r="C352" s="395">
        <f>IF(($P$9-SUM($C$9:C351))&gt;0,$AA$9,0)</f>
        <v>0</v>
      </c>
      <c r="D352" s="396">
        <f>IF(($P$10-SUM($D$9:D351))&gt;0,$AA$10,0)</f>
        <v>0</v>
      </c>
      <c r="E352" s="397">
        <f>ROUND(((P$9-SUM(C$9:C351))*G$2/100)/12,0)+ROUND(((P$10-SUM(D$9:D351))*(G$2-P$15)/100)/12,0)</f>
        <v>0</v>
      </c>
      <c r="F352" s="398">
        <f t="shared" si="22"/>
        <v>0</v>
      </c>
      <c r="G352" s="1939"/>
      <c r="H352" s="1940"/>
      <c r="I352" s="399"/>
      <c r="J352" s="399"/>
      <c r="K352" s="399"/>
      <c r="L352" s="399"/>
      <c r="M352" s="400">
        <f t="shared" si="24"/>
        <v>0</v>
      </c>
      <c r="N352" s="279"/>
      <c r="X352" s="270"/>
      <c r="Y352" s="270"/>
      <c r="Z352" s="270"/>
      <c r="AA352" s="271"/>
    </row>
    <row r="353" spans="1:27" s="272" customFormat="1" ht="18.75" customHeight="1">
      <c r="A353" s="393">
        <f t="shared" si="25"/>
        <v>0</v>
      </c>
      <c r="B353" s="394">
        <f t="shared" si="23"/>
        <v>0</v>
      </c>
      <c r="C353" s="395">
        <f>IF(($P$9-SUM($C$9:C352))&gt;0,$AA$9,0)</f>
        <v>0</v>
      </c>
      <c r="D353" s="396">
        <f>IF(($P$10-SUM($D$9:D352))&gt;0,$AA$10,0)</f>
        <v>0</v>
      </c>
      <c r="E353" s="397">
        <f>ROUND(((P$9-SUM(C$9:C352))*G$2/100)/12,0)+ROUND(((P$10-SUM(D$9:D352))*(G$2-P$15)/100)/12,0)</f>
        <v>0</v>
      </c>
      <c r="F353" s="398">
        <f t="shared" si="22"/>
        <v>0</v>
      </c>
      <c r="G353" s="1939"/>
      <c r="H353" s="1940"/>
      <c r="I353" s="399"/>
      <c r="J353" s="399"/>
      <c r="K353" s="399"/>
      <c r="L353" s="399"/>
      <c r="M353" s="400">
        <f t="shared" si="24"/>
        <v>0</v>
      </c>
      <c r="N353" s="279"/>
      <c r="X353" s="270"/>
      <c r="Y353" s="270"/>
      <c r="Z353" s="270"/>
      <c r="AA353" s="271"/>
    </row>
    <row r="354" spans="1:27" s="272" customFormat="1" ht="18.75" customHeight="1">
      <c r="A354" s="393">
        <f t="shared" si="25"/>
        <v>0</v>
      </c>
      <c r="B354" s="394">
        <f t="shared" si="23"/>
        <v>0</v>
      </c>
      <c r="C354" s="395">
        <f>IF(($P$9-SUM($C$9:C353))&gt;0,$AA$9,0)</f>
        <v>0</v>
      </c>
      <c r="D354" s="396">
        <f>IF(($P$10-SUM($D$9:D353))&gt;0,$AA$10,0)</f>
        <v>0</v>
      </c>
      <c r="E354" s="397">
        <f>ROUND(((P$9-SUM(C$9:C353))*G$2/100)/12,0)+ROUND(((P$10-SUM(D$9:D353))*(G$2-P$15)/100)/12,0)</f>
        <v>0</v>
      </c>
      <c r="F354" s="398">
        <f t="shared" si="22"/>
        <v>0</v>
      </c>
      <c r="G354" s="404" t="s">
        <v>287</v>
      </c>
      <c r="H354" s="424">
        <f>IF(P$13&gt;1,"未定",SUM(F345:F356))</f>
        <v>0</v>
      </c>
      <c r="I354" s="399"/>
      <c r="J354" s="399"/>
      <c r="K354" s="399"/>
      <c r="L354" s="399"/>
      <c r="M354" s="400">
        <f t="shared" si="24"/>
        <v>0</v>
      </c>
      <c r="N354" s="279"/>
      <c r="X354" s="270"/>
      <c r="Y354" s="270"/>
      <c r="Z354" s="270"/>
      <c r="AA354" s="271"/>
    </row>
    <row r="355" spans="1:27" s="272" customFormat="1" ht="18.75" customHeight="1">
      <c r="A355" s="393">
        <f t="shared" si="25"/>
        <v>0</v>
      </c>
      <c r="B355" s="394">
        <f t="shared" si="23"/>
        <v>0</v>
      </c>
      <c r="C355" s="395">
        <f>IF(($P$9-SUM($C$9:C354))&gt;0,$AA$9,0)</f>
        <v>0</v>
      </c>
      <c r="D355" s="396">
        <f>IF(($P$10-SUM($D$9:D354))&gt;0,$AA$10,0)</f>
        <v>0</v>
      </c>
      <c r="E355" s="397">
        <f>ROUND(((P$9-SUM(C$9:C354))*G$2/100)/12,0)+ROUND(((P$10-SUM(D$9:D354))*(G$2-P$15)/100)/12,0)</f>
        <v>0</v>
      </c>
      <c r="F355" s="398">
        <f t="shared" si="22"/>
        <v>0</v>
      </c>
      <c r="G355" s="406" t="s">
        <v>308</v>
      </c>
      <c r="H355" s="407">
        <f>SUM(B345:B356)</f>
        <v>0</v>
      </c>
      <c r="I355" s="399"/>
      <c r="J355" s="399"/>
      <c r="K355" s="399"/>
      <c r="L355" s="399"/>
      <c r="M355" s="400">
        <f t="shared" si="24"/>
        <v>0</v>
      </c>
      <c r="N355" s="279"/>
      <c r="X355" s="270"/>
      <c r="Y355" s="270"/>
      <c r="Z355" s="270"/>
      <c r="AA355" s="271"/>
    </row>
    <row r="356" spans="1:27" s="272" customFormat="1" ht="18.75" customHeight="1">
      <c r="A356" s="409">
        <f t="shared" si="25"/>
        <v>0</v>
      </c>
      <c r="B356" s="410">
        <f t="shared" si="23"/>
        <v>0</v>
      </c>
      <c r="C356" s="411">
        <f>IF(($P$9-SUM($C$9:C355))&gt;0,$AA$9,0)</f>
        <v>0</v>
      </c>
      <c r="D356" s="412">
        <f>IF(($P$10-SUM($D$9:D355))&gt;0,$AA$10,0)</f>
        <v>0</v>
      </c>
      <c r="E356" s="413">
        <f>ROUND(((P$9-SUM(C$9:C355))*G$2/100)/12,0)+ROUND(((P$10-SUM(D$9:D355))*(G$2-P$15)/100)/12,0)</f>
        <v>0</v>
      </c>
      <c r="F356" s="414">
        <f t="shared" si="22"/>
        <v>0</v>
      </c>
      <c r="G356" s="415" t="s">
        <v>310</v>
      </c>
      <c r="H356" s="416">
        <f>IF(P$13&gt;1,"未定",SUM(E345:E356))</f>
        <v>0</v>
      </c>
      <c r="I356" s="417"/>
      <c r="J356" s="417"/>
      <c r="K356" s="417"/>
      <c r="L356" s="417"/>
      <c r="M356" s="418">
        <f t="shared" si="24"/>
        <v>0</v>
      </c>
      <c r="N356" s="279"/>
      <c r="X356" s="270"/>
      <c r="Y356" s="270"/>
      <c r="Z356" s="270"/>
      <c r="AA356" s="271"/>
    </row>
    <row r="357" spans="1:27" s="272" customFormat="1" ht="18.75" customHeight="1">
      <c r="A357" s="697">
        <f t="shared" si="25"/>
        <v>0</v>
      </c>
      <c r="B357" s="698">
        <f t="shared" si="23"/>
        <v>0</v>
      </c>
      <c r="C357" s="699">
        <f>IF(($P$9-SUM($C$9:C356))&gt;0,$AA$9,0)</f>
        <v>0</v>
      </c>
      <c r="D357" s="700">
        <f>IF(($P$10-SUM($D$9:D356))&gt;0,$AA$10,0)</f>
        <v>0</v>
      </c>
      <c r="E357" s="419">
        <f>ROUND(((P$9-SUM(C$9:C356))*G$2/100)/12,0)+ROUND(((P$10-SUM(D$9:D356))*(G$2-P$15)/100)/12,0)</f>
        <v>0</v>
      </c>
      <c r="F357" s="702">
        <f t="shared" si="22"/>
        <v>0</v>
      </c>
      <c r="G357" s="1937" t="s">
        <v>346</v>
      </c>
      <c r="H357" s="1938"/>
      <c r="I357" s="703"/>
      <c r="J357" s="703"/>
      <c r="K357" s="703"/>
      <c r="L357" s="703"/>
      <c r="M357" s="705">
        <f t="shared" si="24"/>
        <v>0</v>
      </c>
      <c r="N357" s="279"/>
      <c r="X357" s="270"/>
      <c r="Y357" s="270"/>
      <c r="Z357" s="270"/>
      <c r="AA357" s="271"/>
    </row>
    <row r="358" spans="1:27" s="272" customFormat="1" ht="18.75" customHeight="1">
      <c r="A358" s="393">
        <f t="shared" si="25"/>
        <v>0</v>
      </c>
      <c r="B358" s="394">
        <f t="shared" si="23"/>
        <v>0</v>
      </c>
      <c r="C358" s="395">
        <f>IF(($P$9-SUM($C$9:C357))&gt;0,$AA$9,0)</f>
        <v>0</v>
      </c>
      <c r="D358" s="396">
        <f>IF(($P$10-SUM($D$9:D357))&gt;0,$AA$10,0)</f>
        <v>0</v>
      </c>
      <c r="E358" s="397">
        <f>ROUND(((P$9-SUM(C$9:C357))*G$2/100)/12,0)+ROUND(((P$10-SUM(D$9:D357))*(G$2-P$15)/100)/12,0)</f>
        <v>0</v>
      </c>
      <c r="F358" s="398">
        <f t="shared" si="22"/>
        <v>0</v>
      </c>
      <c r="G358" s="1939"/>
      <c r="H358" s="1940"/>
      <c r="I358" s="399"/>
      <c r="J358" s="399"/>
      <c r="K358" s="399"/>
      <c r="L358" s="399"/>
      <c r="M358" s="400">
        <f t="shared" si="24"/>
        <v>0</v>
      </c>
      <c r="N358" s="279"/>
      <c r="X358" s="270"/>
      <c r="Y358" s="270"/>
      <c r="Z358" s="270"/>
      <c r="AA358" s="271"/>
    </row>
    <row r="359" spans="1:27" s="272" customFormat="1" ht="18.75" customHeight="1">
      <c r="A359" s="393">
        <f t="shared" si="25"/>
        <v>0</v>
      </c>
      <c r="B359" s="394">
        <f t="shared" si="23"/>
        <v>0</v>
      </c>
      <c r="C359" s="395">
        <f>IF(($P$9-SUM($C$9:C358))&gt;0,$AA$9,0)</f>
        <v>0</v>
      </c>
      <c r="D359" s="396">
        <f>IF(($P$10-SUM($D$9:D358))&gt;0,$AA$10,0)</f>
        <v>0</v>
      </c>
      <c r="E359" s="397">
        <f>ROUND(((P$9-SUM(C$9:C358))*G$2/100)/12,0)+ROUND(((P$10-SUM(D$9:D358))*(G$2-P$15)/100)/12,0)</f>
        <v>0</v>
      </c>
      <c r="F359" s="398">
        <f t="shared" si="22"/>
        <v>0</v>
      </c>
      <c r="G359" s="1939"/>
      <c r="H359" s="1940"/>
      <c r="I359" s="399"/>
      <c r="J359" s="399"/>
      <c r="K359" s="399"/>
      <c r="L359" s="399"/>
      <c r="M359" s="400">
        <f t="shared" si="24"/>
        <v>0</v>
      </c>
      <c r="N359" s="279"/>
      <c r="X359" s="270"/>
      <c r="Y359" s="270"/>
      <c r="Z359" s="270"/>
      <c r="AA359" s="271"/>
    </row>
    <row r="360" spans="1:27" s="272" customFormat="1" ht="18.75" customHeight="1">
      <c r="A360" s="393">
        <f t="shared" si="25"/>
        <v>0</v>
      </c>
      <c r="B360" s="394">
        <f t="shared" si="23"/>
        <v>0</v>
      </c>
      <c r="C360" s="395">
        <f>IF(($P$9-SUM($C$9:C359))&gt;0,$AA$9,0)</f>
        <v>0</v>
      </c>
      <c r="D360" s="396">
        <f>IF(($P$10-SUM($D$9:D359))&gt;0,$AA$10,0)</f>
        <v>0</v>
      </c>
      <c r="E360" s="397">
        <f>ROUND(((P$9-SUM(C$9:C359))*G$2/100)/12,0)+ROUND(((P$10-SUM(D$9:D359))*(G$2-P$15)/100)/12,0)</f>
        <v>0</v>
      </c>
      <c r="F360" s="398">
        <f t="shared" si="22"/>
        <v>0</v>
      </c>
      <c r="G360" s="1939"/>
      <c r="H360" s="1940"/>
      <c r="I360" s="399"/>
      <c r="J360" s="399"/>
      <c r="K360" s="399"/>
      <c r="L360" s="399"/>
      <c r="M360" s="400">
        <f t="shared" si="24"/>
        <v>0</v>
      </c>
      <c r="N360" s="279"/>
      <c r="X360" s="270"/>
      <c r="Y360" s="270"/>
      <c r="Z360" s="270"/>
      <c r="AA360" s="271"/>
    </row>
    <row r="361" spans="1:27" s="272" customFormat="1" ht="18.75" customHeight="1">
      <c r="A361" s="393">
        <f t="shared" si="25"/>
        <v>0</v>
      </c>
      <c r="B361" s="394">
        <f t="shared" si="23"/>
        <v>0</v>
      </c>
      <c r="C361" s="395">
        <f>IF(($P$9-SUM($C$9:C360))&gt;0,$AA$9,0)</f>
        <v>0</v>
      </c>
      <c r="D361" s="396">
        <f>IF(($P$10-SUM($D$9:D360))&gt;0,$AA$10,0)</f>
        <v>0</v>
      </c>
      <c r="E361" s="397">
        <f>ROUND(((P$9-SUM(C$9:C360))*G$2/100)/12,0)+ROUND(((P$10-SUM(D$9:D360))*(G$2-P$15)/100)/12,0)</f>
        <v>0</v>
      </c>
      <c r="F361" s="398">
        <f t="shared" si="22"/>
        <v>0</v>
      </c>
      <c r="G361" s="1939"/>
      <c r="H361" s="1940"/>
      <c r="I361" s="399"/>
      <c r="J361" s="399"/>
      <c r="K361" s="399"/>
      <c r="L361" s="399"/>
      <c r="M361" s="400">
        <f t="shared" si="24"/>
        <v>0</v>
      </c>
      <c r="N361" s="279"/>
      <c r="X361" s="270"/>
      <c r="Y361" s="270"/>
      <c r="Z361" s="270"/>
      <c r="AA361" s="271"/>
    </row>
    <row r="362" spans="1:27" s="272" customFormat="1" ht="18.75" customHeight="1">
      <c r="A362" s="393">
        <f t="shared" si="25"/>
        <v>0</v>
      </c>
      <c r="B362" s="394">
        <f t="shared" si="23"/>
        <v>0</v>
      </c>
      <c r="C362" s="395">
        <f>IF(($P$9-SUM($C$9:C361))&gt;0,$AA$9,0)</f>
        <v>0</v>
      </c>
      <c r="D362" s="396">
        <f>IF(($P$10-SUM($D$9:D361))&gt;0,$AA$10,0)</f>
        <v>0</v>
      </c>
      <c r="E362" s="397">
        <f>ROUND(((P$9-SUM(C$9:C361))*G$2/100)/12,0)+ROUND(((P$10-SUM(D$9:D361))*(G$2-P$15)/100)/12,0)</f>
        <v>0</v>
      </c>
      <c r="F362" s="398">
        <f t="shared" si="22"/>
        <v>0</v>
      </c>
      <c r="G362" s="1939"/>
      <c r="H362" s="1940"/>
      <c r="I362" s="399"/>
      <c r="J362" s="399"/>
      <c r="K362" s="399"/>
      <c r="L362" s="399"/>
      <c r="M362" s="400">
        <f t="shared" si="24"/>
        <v>0</v>
      </c>
      <c r="N362" s="279"/>
      <c r="X362" s="270"/>
      <c r="Y362" s="270"/>
      <c r="Z362" s="270"/>
      <c r="AA362" s="271"/>
    </row>
    <row r="363" spans="1:27" s="272" customFormat="1" ht="18.75" customHeight="1">
      <c r="A363" s="393">
        <f t="shared" si="25"/>
        <v>0</v>
      </c>
      <c r="B363" s="394">
        <f t="shared" si="23"/>
        <v>0</v>
      </c>
      <c r="C363" s="395">
        <f>IF(($P$9-SUM($C$9:C362))&gt;0,$AA$9,0)</f>
        <v>0</v>
      </c>
      <c r="D363" s="396">
        <f>IF(($P$10-SUM($D$9:D362))&gt;0,$AA$10,0)</f>
        <v>0</v>
      </c>
      <c r="E363" s="397">
        <f>ROUND(((P$9-SUM(C$9:C362))*G$2/100)/12,0)+ROUND(((P$10-SUM(D$9:D362))*(G$2-P$15)/100)/12,0)</f>
        <v>0</v>
      </c>
      <c r="F363" s="398">
        <f t="shared" si="22"/>
        <v>0</v>
      </c>
      <c r="G363" s="1939"/>
      <c r="H363" s="1940"/>
      <c r="I363" s="399"/>
      <c r="J363" s="399"/>
      <c r="K363" s="399"/>
      <c r="L363" s="399"/>
      <c r="M363" s="400">
        <f t="shared" si="24"/>
        <v>0</v>
      </c>
      <c r="N363" s="279"/>
      <c r="X363" s="270"/>
      <c r="Y363" s="270"/>
      <c r="Z363" s="270"/>
      <c r="AA363" s="271"/>
    </row>
    <row r="364" spans="1:27" s="272" customFormat="1" ht="18.75" customHeight="1">
      <c r="A364" s="393">
        <f t="shared" si="25"/>
        <v>0</v>
      </c>
      <c r="B364" s="394">
        <f t="shared" si="23"/>
        <v>0</v>
      </c>
      <c r="C364" s="395">
        <f>IF(($P$9-SUM($C$9:C363))&gt;0,$AA$9,0)</f>
        <v>0</v>
      </c>
      <c r="D364" s="396">
        <f>IF(($P$10-SUM($D$9:D363))&gt;0,$AA$10,0)</f>
        <v>0</v>
      </c>
      <c r="E364" s="397">
        <f>ROUND(((P$9-SUM(C$9:C363))*G$2/100)/12,0)+ROUND(((P$10-SUM(D$9:D363))*(G$2-P$15)/100)/12,0)</f>
        <v>0</v>
      </c>
      <c r="F364" s="398">
        <f t="shared" si="22"/>
        <v>0</v>
      </c>
      <c r="G364" s="1939"/>
      <c r="H364" s="1940"/>
      <c r="I364" s="399"/>
      <c r="J364" s="399"/>
      <c r="K364" s="399"/>
      <c r="L364" s="399"/>
      <c r="M364" s="400">
        <f t="shared" si="24"/>
        <v>0</v>
      </c>
      <c r="N364" s="279"/>
      <c r="X364" s="270"/>
      <c r="Y364" s="270"/>
      <c r="Z364" s="270"/>
      <c r="AA364" s="271"/>
    </row>
    <row r="365" spans="1:27" s="272" customFormat="1" ht="18.75" customHeight="1">
      <c r="A365" s="393">
        <f t="shared" si="25"/>
        <v>0</v>
      </c>
      <c r="B365" s="394">
        <f t="shared" si="23"/>
        <v>0</v>
      </c>
      <c r="C365" s="395">
        <f>IF(($P$9-SUM($C$9:C364))&gt;0,$AA$9,0)</f>
        <v>0</v>
      </c>
      <c r="D365" s="396">
        <f>IF(($P$10-SUM($D$9:D364))&gt;0,$AA$10,0)</f>
        <v>0</v>
      </c>
      <c r="E365" s="397">
        <f>ROUND(((P$9-SUM(C$9:C364))*G$2/100)/12,0)+ROUND(((P$10-SUM(D$9:D364))*(G$2-P$15)/100)/12,0)</f>
        <v>0</v>
      </c>
      <c r="F365" s="398">
        <f t="shared" si="22"/>
        <v>0</v>
      </c>
      <c r="G365" s="1939"/>
      <c r="H365" s="1940"/>
      <c r="I365" s="399"/>
      <c r="J365" s="399"/>
      <c r="K365" s="399"/>
      <c r="L365" s="399"/>
      <c r="M365" s="400">
        <f t="shared" si="24"/>
        <v>0</v>
      </c>
      <c r="N365" s="279"/>
      <c r="X365" s="270"/>
      <c r="Y365" s="270"/>
      <c r="Z365" s="270"/>
      <c r="AA365" s="271"/>
    </row>
    <row r="366" spans="1:27" s="272" customFormat="1" ht="18.75" customHeight="1">
      <c r="A366" s="393">
        <f t="shared" si="25"/>
        <v>0</v>
      </c>
      <c r="B366" s="394">
        <f t="shared" si="23"/>
        <v>0</v>
      </c>
      <c r="C366" s="395">
        <f>IF(($P$9-SUM($C$9:C365))&gt;0,$AA$9,0)</f>
        <v>0</v>
      </c>
      <c r="D366" s="396">
        <f>IF(($P$10-SUM($D$9:D365))&gt;0,$AA$10,0)</f>
        <v>0</v>
      </c>
      <c r="E366" s="397">
        <f>ROUND(((P$9-SUM(C$9:C365))*G$2/100)/12,0)+ROUND(((P$10-SUM(D$9:D365))*(G$2-P$15)/100)/12,0)</f>
        <v>0</v>
      </c>
      <c r="F366" s="398">
        <f t="shared" si="22"/>
        <v>0</v>
      </c>
      <c r="G366" s="404" t="s">
        <v>287</v>
      </c>
      <c r="H366" s="424">
        <f>IF(P$13&gt;1,"未定",SUM(F357:F368))</f>
        <v>0</v>
      </c>
      <c r="I366" s="399"/>
      <c r="J366" s="399"/>
      <c r="K366" s="399"/>
      <c r="L366" s="399"/>
      <c r="M366" s="400">
        <f t="shared" si="24"/>
        <v>0</v>
      </c>
      <c r="N366" s="279"/>
      <c r="X366" s="270"/>
      <c r="Y366" s="270"/>
      <c r="Z366" s="270"/>
      <c r="AA366" s="271"/>
    </row>
    <row r="367" spans="1:27" s="272" customFormat="1" ht="18.75" customHeight="1">
      <c r="A367" s="393">
        <f t="shared" si="25"/>
        <v>0</v>
      </c>
      <c r="B367" s="394">
        <f t="shared" si="23"/>
        <v>0</v>
      </c>
      <c r="C367" s="395">
        <f>IF(($P$9-SUM($C$9:C366))&gt;0,$AA$9,0)</f>
        <v>0</v>
      </c>
      <c r="D367" s="396">
        <f>IF(($P$10-SUM($D$9:D366))&gt;0,$AA$10,0)</f>
        <v>0</v>
      </c>
      <c r="E367" s="397">
        <f>ROUND(((P$9-SUM(C$9:C366))*G$2/100)/12,0)+ROUND(((P$10-SUM(D$9:D366))*(G$2-P$15)/100)/12,0)</f>
        <v>0</v>
      </c>
      <c r="F367" s="398">
        <f t="shared" si="22"/>
        <v>0</v>
      </c>
      <c r="G367" s="406" t="s">
        <v>308</v>
      </c>
      <c r="H367" s="407">
        <f>SUM(B357:B368)</f>
        <v>0</v>
      </c>
      <c r="I367" s="399"/>
      <c r="J367" s="399"/>
      <c r="K367" s="399"/>
      <c r="L367" s="399"/>
      <c r="M367" s="400">
        <f t="shared" si="24"/>
        <v>0</v>
      </c>
      <c r="N367" s="279"/>
      <c r="X367" s="270"/>
      <c r="Y367" s="270"/>
      <c r="Z367" s="270"/>
      <c r="AA367" s="271"/>
    </row>
    <row r="368" spans="1:27" s="272" customFormat="1" ht="18.75" customHeight="1">
      <c r="A368" s="409">
        <f t="shared" si="25"/>
        <v>0</v>
      </c>
      <c r="B368" s="410">
        <f t="shared" si="23"/>
        <v>0</v>
      </c>
      <c r="C368" s="411">
        <f>IF(($P$9-SUM($C$9:C367))&gt;0,$AA$9,0)</f>
        <v>0</v>
      </c>
      <c r="D368" s="412">
        <f>IF(($P$10-SUM($D$9:D367))&gt;0,$AA$10,0)</f>
        <v>0</v>
      </c>
      <c r="E368" s="413">
        <f>ROUND(((P$9-SUM(C$9:C367))*G$2/100)/12,0)+ROUND(((P$10-SUM(D$9:D367))*(G$2-P$15)/100)/12,0)</f>
        <v>0</v>
      </c>
      <c r="F368" s="414">
        <f t="shared" si="22"/>
        <v>0</v>
      </c>
      <c r="G368" s="415" t="s">
        <v>310</v>
      </c>
      <c r="H368" s="416">
        <f>IF(P$13&gt;1,"未定",SUM(E357:E368))</f>
        <v>0</v>
      </c>
      <c r="I368" s="417"/>
      <c r="J368" s="417"/>
      <c r="K368" s="417"/>
      <c r="L368" s="417"/>
      <c r="M368" s="418">
        <f t="shared" si="24"/>
        <v>0</v>
      </c>
      <c r="N368" s="279"/>
      <c r="X368" s="270"/>
      <c r="Y368" s="270"/>
      <c r="Z368" s="270"/>
      <c r="AA368" s="271"/>
    </row>
    <row r="369" spans="1:27" s="272" customFormat="1" ht="18.75" customHeight="1">
      <c r="A369" s="614" t="s">
        <v>275</v>
      </c>
      <c r="B369" s="286">
        <f>SUM(B9:B368)</f>
        <v>0</v>
      </c>
      <c r="C369" s="720">
        <f>SUM(C9:C368)</f>
        <v>0</v>
      </c>
      <c r="D369" s="721">
        <f>SUM(D9:D368)</f>
        <v>0</v>
      </c>
      <c r="E369" s="287">
        <f>IF(P$13&gt;1,"未定",SUM(E9:E368))</f>
        <v>0</v>
      </c>
      <c r="F369" s="722">
        <f>IF(P13&gt;1,"未定",SUM(F9:F368))</f>
        <v>0</v>
      </c>
      <c r="G369" s="1952">
        <f>IF(P13&gt;1,"未定",SUM(H18,H30,H42,H54,H66,H78,H90,H102,H114,H126,H138,H150,H162,H174,H186,H198,H210,H222,H234,H246,H258,H270,H282,H294,H366,H306,H318,H330,H342,H354,))</f>
        <v>0</v>
      </c>
      <c r="H369" s="1953"/>
      <c r="I369" s="723">
        <f>SUM(I9:I368)</f>
        <v>0</v>
      </c>
      <c r="J369" s="722">
        <f>SUM(J9:J368)</f>
        <v>0</v>
      </c>
      <c r="K369" s="722">
        <f>SUM(K9:K368)</f>
        <v>0</v>
      </c>
      <c r="L369" s="722">
        <f>SUM(L9:L368)</f>
        <v>0</v>
      </c>
      <c r="M369" s="722">
        <f>SUM(M9:M368)</f>
        <v>0</v>
      </c>
      <c r="N369" s="279"/>
      <c r="X369" s="270"/>
      <c r="Y369" s="270"/>
      <c r="Z369" s="270"/>
      <c r="AA369" s="271"/>
    </row>
    <row r="370" spans="1:27" s="272" customFormat="1" ht="22.5" customHeight="1">
      <c r="A370" s="1902" t="s">
        <v>276</v>
      </c>
      <c r="B370" s="1954"/>
      <c r="C370" s="1955"/>
      <c r="D370" s="1956"/>
      <c r="E370" s="1897" t="s">
        <v>277</v>
      </c>
      <c r="F370" s="1960"/>
      <c r="G370" s="1952">
        <f>B369</f>
        <v>0</v>
      </c>
      <c r="H370" s="1953"/>
      <c r="I370" s="425"/>
      <c r="J370" s="425"/>
      <c r="K370" s="425"/>
      <c r="L370" s="425"/>
      <c r="M370" s="287">
        <f>SUM(I370:L370)</f>
        <v>0</v>
      </c>
      <c r="N370" s="279"/>
      <c r="X370" s="270"/>
      <c r="Y370" s="270"/>
      <c r="Z370" s="270"/>
      <c r="AA370" s="271"/>
    </row>
    <row r="371" spans="1:27" s="272" customFormat="1" ht="22.5" customHeight="1">
      <c r="A371" s="1904"/>
      <c r="B371" s="1957"/>
      <c r="C371" s="1958"/>
      <c r="D371" s="1959"/>
      <c r="E371" s="1897" t="s">
        <v>278</v>
      </c>
      <c r="F371" s="1960"/>
      <c r="G371" s="1952">
        <f>E369</f>
        <v>0</v>
      </c>
      <c r="H371" s="1953"/>
      <c r="I371" s="425"/>
      <c r="J371" s="425"/>
      <c r="K371" s="425"/>
      <c r="L371" s="425"/>
      <c r="M371" s="288">
        <f>SUM(I371:L371)</f>
        <v>0</v>
      </c>
      <c r="N371" s="289"/>
      <c r="X371" s="270"/>
      <c r="Y371" s="270"/>
      <c r="Z371" s="270"/>
      <c r="AA371" s="271"/>
    </row>
    <row r="372" spans="1:27" ht="5.25" customHeight="1">
      <c r="O372" s="272"/>
      <c r="P372" s="272"/>
      <c r="Q372" s="272"/>
      <c r="R372" s="272"/>
      <c r="S372" s="272"/>
      <c r="T372" s="272"/>
      <c r="U372" s="272"/>
      <c r="V372" s="272"/>
    </row>
    <row r="373" spans="1:27">
      <c r="A373" s="266" t="s">
        <v>737</v>
      </c>
      <c r="O373" s="272"/>
      <c r="P373" s="272"/>
      <c r="Q373" s="272"/>
      <c r="R373" s="272"/>
      <c r="S373" s="272"/>
      <c r="T373" s="272"/>
      <c r="U373" s="272"/>
      <c r="V373" s="272"/>
    </row>
    <row r="374" spans="1:27">
      <c r="A374" s="266" t="s">
        <v>738</v>
      </c>
      <c r="O374" s="272"/>
      <c r="P374" s="272"/>
      <c r="Q374" s="272"/>
      <c r="R374" s="272"/>
      <c r="S374" s="272"/>
      <c r="T374" s="272"/>
      <c r="U374" s="272"/>
      <c r="V374" s="272"/>
    </row>
    <row r="375" spans="1:27">
      <c r="A375" s="266" t="s">
        <v>739</v>
      </c>
      <c r="O375" s="272"/>
      <c r="P375" s="272"/>
      <c r="Q375" s="272"/>
      <c r="R375" s="272"/>
      <c r="S375" s="272"/>
      <c r="T375" s="272"/>
      <c r="U375" s="272"/>
      <c r="V375" s="272"/>
    </row>
    <row r="376" spans="1:27">
      <c r="A376" s="266" t="s">
        <v>740</v>
      </c>
      <c r="O376" s="272"/>
      <c r="P376" s="272"/>
      <c r="Q376" s="272"/>
      <c r="R376" s="272"/>
      <c r="S376" s="272"/>
      <c r="T376" s="272"/>
      <c r="U376" s="272"/>
      <c r="V376" s="272"/>
    </row>
    <row r="377" spans="1:27">
      <c r="A377" s="266" t="s">
        <v>741</v>
      </c>
      <c r="O377" s="272"/>
      <c r="P377" s="272"/>
      <c r="Q377" s="272"/>
      <c r="R377" s="272"/>
      <c r="S377" s="272"/>
      <c r="T377" s="272"/>
      <c r="U377" s="272"/>
      <c r="V377" s="272"/>
    </row>
    <row r="378" spans="1:27">
      <c r="O378" s="272"/>
      <c r="P378" s="272"/>
      <c r="Q378" s="272"/>
      <c r="R378" s="272"/>
      <c r="S378" s="272"/>
      <c r="T378" s="272"/>
      <c r="U378" s="272"/>
      <c r="V378" s="272"/>
    </row>
    <row r="379" spans="1:27">
      <c r="O379" s="272"/>
      <c r="P379" s="272"/>
      <c r="Q379" s="272"/>
      <c r="R379" s="272"/>
      <c r="S379" s="272"/>
      <c r="T379" s="272"/>
      <c r="U379" s="272"/>
      <c r="V379" s="272"/>
    </row>
    <row r="380" spans="1:27">
      <c r="O380" s="426"/>
      <c r="P380" s="272"/>
      <c r="Q380" s="272"/>
      <c r="R380" s="272"/>
      <c r="S380" s="272"/>
    </row>
    <row r="381" spans="1:27">
      <c r="O381" s="272"/>
      <c r="P381" s="272"/>
      <c r="Q381" s="272"/>
      <c r="S381" s="272"/>
    </row>
    <row r="382" spans="1:27">
      <c r="O382" s="272"/>
      <c r="P382" s="272"/>
      <c r="Q382" s="272"/>
    </row>
    <row r="383" spans="1:27">
      <c r="O383" s="272"/>
      <c r="P383" s="272"/>
      <c r="Q383" s="272"/>
    </row>
    <row r="384" spans="1:27">
      <c r="O384" s="272"/>
      <c r="P384" s="272"/>
      <c r="Q384" s="272"/>
    </row>
  </sheetData>
  <mergeCells count="66">
    <mergeCell ref="A370:D371"/>
    <mergeCell ref="E370:F370"/>
    <mergeCell ref="G370:H370"/>
    <mergeCell ref="E371:F371"/>
    <mergeCell ref="G371:H371"/>
    <mergeCell ref="G369:H369"/>
    <mergeCell ref="G237:H245"/>
    <mergeCell ref="G249:H257"/>
    <mergeCell ref="G261:H269"/>
    <mergeCell ref="G273:H281"/>
    <mergeCell ref="G285:H293"/>
    <mergeCell ref="G297:H305"/>
    <mergeCell ref="G309:H317"/>
    <mergeCell ref="G321:H329"/>
    <mergeCell ref="G333:H341"/>
    <mergeCell ref="G345:H353"/>
    <mergeCell ref="G357:H365"/>
    <mergeCell ref="G225:H233"/>
    <mergeCell ref="G93:H101"/>
    <mergeCell ref="G105:H113"/>
    <mergeCell ref="G117:H125"/>
    <mergeCell ref="G129:H137"/>
    <mergeCell ref="G141:H149"/>
    <mergeCell ref="G153:H161"/>
    <mergeCell ref="G165:H173"/>
    <mergeCell ref="G177:H185"/>
    <mergeCell ref="G189:H197"/>
    <mergeCell ref="G201:H209"/>
    <mergeCell ref="G213:H221"/>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P5:Q5"/>
    <mergeCell ref="B6:B8"/>
    <mergeCell ref="E6:E8"/>
    <mergeCell ref="O6:O7"/>
    <mergeCell ref="P6:Q7"/>
    <mergeCell ref="P8:Q8"/>
    <mergeCell ref="G5:H8"/>
    <mergeCell ref="I5:I8"/>
    <mergeCell ref="J5:J8"/>
    <mergeCell ref="K5:K8"/>
    <mergeCell ref="L5:L8"/>
    <mergeCell ref="M5:M8"/>
    <mergeCell ref="L1:M1"/>
    <mergeCell ref="A2:B2"/>
    <mergeCell ref="C2:D2"/>
    <mergeCell ref="G2:H2"/>
    <mergeCell ref="O2:W2"/>
    <mergeCell ref="A4:A8"/>
    <mergeCell ref="B4:H4"/>
    <mergeCell ref="I4:M4"/>
    <mergeCell ref="B5:D5"/>
    <mergeCell ref="F5:F8"/>
  </mergeCells>
  <phoneticPr fontId="2"/>
  <dataValidations count="6">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 allowBlank="1" showInputMessage="1" showErrorMessage="1" promptTitle="特養ﾕﾆｯﾄの有無" prompt="今次計画において、特養ﾕﾆｯﾄの整備を行なう場合は、「1」を入力してください。" sqref="P6:Q7"/>
    <dataValidation type="list" allowBlank="1" showInputMessage="1" showErrorMessage="1" sqref="P5:Q5">
      <formula1>$Y$5:$Z$5</formula1>
    </dataValidation>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allowBlank="1" showInputMessage="1" showErrorMessage="1" promptTitle="入力上の注意" prompt="据置期間の上限は、施設種類及び償還期間により異なりますのでご注意ください。" sqref="P12:Q12"/>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s>
  <pageMargins left="0.59055118110236227" right="0.19685039370078741" top="0.6692913385826772" bottom="0.39370078740157483" header="0.39370078740157483" footer="0.31496062992125984"/>
  <pageSetup paperSize="9" scale="51" fitToHeight="0" orientation="portrait" blackAndWhite="1" r:id="rId1"/>
  <headerFooter alignWithMargins="0">
    <oddFooter xml:space="preserve">&amp;C&amp;"ＭＳ ゴシック,標準"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37"/>
  <sheetViews>
    <sheetView showGridLines="0" view="pageBreakPreview" topLeftCell="B1" zoomScale="106" zoomScaleNormal="100" zoomScaleSheetLayoutView="106" workbookViewId="0"/>
  </sheetViews>
  <sheetFormatPr defaultRowHeight="13.5"/>
  <cols>
    <col min="1" max="1" width="0.875" style="15" hidden="1" customWidth="1"/>
    <col min="2" max="2" width="3.25" style="15" customWidth="1"/>
    <col min="3" max="3" width="10.75" style="15" customWidth="1"/>
    <col min="4" max="5" width="12.5" style="15" customWidth="1"/>
    <col min="6" max="6" width="12.5" style="15" hidden="1" customWidth="1"/>
    <col min="7" max="9" width="12.5" style="15" customWidth="1"/>
    <col min="10" max="15" width="12.75" style="15" customWidth="1"/>
    <col min="16" max="16" width="0.875" style="15" customWidth="1"/>
    <col min="17" max="16384" width="9" style="15"/>
  </cols>
  <sheetData>
    <row r="1" spans="2:15" ht="21">
      <c r="C1" s="28" t="s">
        <v>85</v>
      </c>
    </row>
    <row r="3" spans="2:15" ht="20.25" customHeight="1">
      <c r="B3" s="1980" t="s">
        <v>523</v>
      </c>
      <c r="C3" s="1980"/>
      <c r="D3" s="1980"/>
      <c r="E3" s="1980"/>
      <c r="F3" s="1980"/>
      <c r="G3" s="1980"/>
      <c r="H3" s="1980"/>
      <c r="I3" s="1980"/>
      <c r="J3" s="1980"/>
      <c r="K3" s="1980"/>
      <c r="L3" s="1980"/>
      <c r="M3" s="1980"/>
      <c r="N3" s="1980"/>
      <c r="O3" s="1980"/>
    </row>
    <row r="4" spans="2:15" ht="20.25" customHeight="1">
      <c r="B4" s="131"/>
      <c r="C4" s="131"/>
      <c r="D4" s="131"/>
      <c r="E4" s="131"/>
      <c r="F4" s="131"/>
      <c r="G4" s="131"/>
      <c r="H4" s="131"/>
      <c r="I4" s="131"/>
      <c r="J4" s="131"/>
      <c r="K4" s="131"/>
      <c r="L4" s="131"/>
      <c r="M4" s="131"/>
      <c r="N4" s="131"/>
      <c r="O4" s="131"/>
    </row>
    <row r="5" spans="2:15" ht="20.25" customHeight="1">
      <c r="B5" s="131"/>
      <c r="C5" s="131"/>
      <c r="D5" s="131"/>
      <c r="E5" s="131"/>
      <c r="F5" s="131"/>
      <c r="G5" s="131"/>
      <c r="H5" s="131"/>
      <c r="I5" s="131"/>
      <c r="J5" s="131"/>
      <c r="K5" s="131"/>
      <c r="L5" s="131"/>
      <c r="M5" s="131"/>
      <c r="N5" s="131"/>
      <c r="O5" s="131"/>
    </row>
    <row r="7" spans="2:15" ht="15.95" customHeight="1" thickBot="1">
      <c r="B7" s="1981" t="s">
        <v>524</v>
      </c>
      <c r="C7" s="1982"/>
      <c r="D7" s="147"/>
      <c r="E7" s="133" t="s">
        <v>84</v>
      </c>
      <c r="F7" s="26"/>
      <c r="G7" s="132" t="s">
        <v>115</v>
      </c>
      <c r="H7" s="1997"/>
      <c r="I7" s="1998"/>
      <c r="J7" s="16" t="s">
        <v>100</v>
      </c>
      <c r="K7" s="1999"/>
      <c r="L7" s="2000"/>
      <c r="M7" s="1983" t="s">
        <v>635</v>
      </c>
      <c r="N7" s="1983"/>
      <c r="O7" s="1983"/>
    </row>
    <row r="8" spans="2:15" ht="15.95" customHeight="1" thickTop="1">
      <c r="B8" s="1963" t="s">
        <v>0</v>
      </c>
      <c r="C8" s="1963" t="s">
        <v>1</v>
      </c>
      <c r="D8" s="1966" t="s">
        <v>2</v>
      </c>
      <c r="E8" s="1987" t="s">
        <v>82</v>
      </c>
      <c r="F8" s="1987" t="s">
        <v>83</v>
      </c>
      <c r="G8" s="1984" t="s">
        <v>502</v>
      </c>
      <c r="H8" s="1993" t="s">
        <v>102</v>
      </c>
      <c r="I8" s="1972" t="s">
        <v>103</v>
      </c>
      <c r="J8" s="1975" t="s">
        <v>3</v>
      </c>
      <c r="K8" s="1975"/>
      <c r="L8" s="1975"/>
      <c r="M8" s="1975"/>
      <c r="N8" s="1975"/>
      <c r="O8" s="1976"/>
    </row>
    <row r="9" spans="2:15" ht="15.95" customHeight="1">
      <c r="B9" s="1964"/>
      <c r="C9" s="1964"/>
      <c r="D9" s="1967"/>
      <c r="E9" s="1988"/>
      <c r="F9" s="1988"/>
      <c r="G9" s="1985"/>
      <c r="H9" s="1994"/>
      <c r="I9" s="1973"/>
      <c r="J9" s="1990"/>
      <c r="K9" s="1977"/>
      <c r="L9" s="1996" t="s">
        <v>104</v>
      </c>
      <c r="M9" s="1975"/>
      <c r="N9" s="1975"/>
      <c r="O9" s="1976"/>
    </row>
    <row r="10" spans="2:15" ht="15.95" customHeight="1">
      <c r="B10" s="1964"/>
      <c r="C10" s="1964"/>
      <c r="D10" s="1967"/>
      <c r="E10" s="1988"/>
      <c r="F10" s="1988"/>
      <c r="G10" s="1985"/>
      <c r="H10" s="1994"/>
      <c r="I10" s="1973"/>
      <c r="J10" s="1991"/>
      <c r="K10" s="1978"/>
      <c r="L10" s="17" t="s">
        <v>4</v>
      </c>
      <c r="M10" s="134"/>
      <c r="N10" s="134"/>
      <c r="O10" s="134"/>
    </row>
    <row r="11" spans="2:15" ht="15.95" customHeight="1">
      <c r="B11" s="1964"/>
      <c r="C11" s="1964"/>
      <c r="D11" s="1967"/>
      <c r="E11" s="1988"/>
      <c r="F11" s="1988"/>
      <c r="G11" s="1985"/>
      <c r="H11" s="1994"/>
      <c r="I11" s="1973"/>
      <c r="J11" s="1991"/>
      <c r="K11" s="1978"/>
      <c r="L11" s="18" t="s">
        <v>5</v>
      </c>
      <c r="M11" s="135"/>
      <c r="N11" s="135"/>
      <c r="O11" s="135"/>
    </row>
    <row r="12" spans="2:15" ht="15.95" customHeight="1">
      <c r="B12" s="1964"/>
      <c r="C12" s="1964"/>
      <c r="D12" s="1967"/>
      <c r="E12" s="1988"/>
      <c r="F12" s="1988"/>
      <c r="G12" s="1985"/>
      <c r="H12" s="1994"/>
      <c r="I12" s="1973"/>
      <c r="J12" s="1991"/>
      <c r="K12" s="1978"/>
      <c r="L12" s="18" t="s">
        <v>189</v>
      </c>
      <c r="M12" s="135"/>
      <c r="N12" s="135"/>
      <c r="O12" s="135"/>
    </row>
    <row r="13" spans="2:15" ht="15.95" customHeight="1">
      <c r="B13" s="1964"/>
      <c r="C13" s="1964"/>
      <c r="D13" s="1967"/>
      <c r="E13" s="146" t="s">
        <v>105</v>
      </c>
      <c r="F13" s="1988"/>
      <c r="G13" s="1985"/>
      <c r="H13" s="1994"/>
      <c r="I13" s="1973"/>
      <c r="J13" s="1991"/>
      <c r="K13" s="1978"/>
      <c r="L13" s="18" t="s">
        <v>6</v>
      </c>
      <c r="M13" s="135"/>
      <c r="N13" s="135"/>
      <c r="O13" s="135"/>
    </row>
    <row r="14" spans="2:15" ht="15.95" customHeight="1">
      <c r="B14" s="1965"/>
      <c r="C14" s="1965"/>
      <c r="D14" s="1968"/>
      <c r="E14" s="136"/>
      <c r="F14" s="1989"/>
      <c r="G14" s="1986"/>
      <c r="H14" s="1995"/>
      <c r="I14" s="1974"/>
      <c r="J14" s="1992"/>
      <c r="K14" s="1979"/>
      <c r="L14" s="19" t="s">
        <v>7</v>
      </c>
      <c r="M14" s="137"/>
      <c r="N14" s="137"/>
      <c r="O14" s="137"/>
    </row>
    <row r="15" spans="2:15" ht="15.95" customHeight="1">
      <c r="B15" s="20">
        <v>1</v>
      </c>
      <c r="C15" s="138" t="s">
        <v>706</v>
      </c>
      <c r="D15" s="21">
        <f>IF(D35="","",0)</f>
        <v>0</v>
      </c>
      <c r="E15" s="21">
        <f>IF(D35="","",ROUND(D35*E14,0))</f>
        <v>0</v>
      </c>
      <c r="F15" s="27">
        <f>D35-D15</f>
        <v>0</v>
      </c>
      <c r="G15" s="22">
        <f t="shared" ref="G15:G34" si="0">IF($D$35="","",D15+E15)</f>
        <v>0</v>
      </c>
      <c r="H15" s="139" t="str">
        <f t="shared" ref="H15:H34" si="1">IF($D$35="","",IF(G15&lt;I15+1,"○","財源不足"))</f>
        <v>○</v>
      </c>
      <c r="I15" s="140">
        <f t="shared" ref="I15:I34" si="2">IF($D$35="","",SUM(J15:O15))</f>
        <v>0</v>
      </c>
      <c r="J15" s="141"/>
      <c r="K15" s="141"/>
      <c r="L15" s="1969"/>
      <c r="M15" s="141"/>
      <c r="N15" s="141"/>
      <c r="O15" s="141"/>
    </row>
    <row r="16" spans="2:15" ht="15.95" customHeight="1">
      <c r="B16" s="20">
        <v>2</v>
      </c>
      <c r="C16" s="138" t="s">
        <v>706</v>
      </c>
      <c r="D16" s="21">
        <f>IF(D35="","",D35-SUM(D17:D34))</f>
        <v>0</v>
      </c>
      <c r="E16" s="21">
        <f t="shared" ref="E16:E34" si="3">IF(D$35="","",ROUND(F15*$E$14,0))</f>
        <v>0</v>
      </c>
      <c r="F16" s="27">
        <f t="shared" ref="F16:F34" si="4">F15-D16</f>
        <v>0</v>
      </c>
      <c r="G16" s="22">
        <f t="shared" si="0"/>
        <v>0</v>
      </c>
      <c r="H16" s="139" t="str">
        <f t="shared" si="1"/>
        <v>○</v>
      </c>
      <c r="I16" s="140">
        <f t="shared" si="2"/>
        <v>0</v>
      </c>
      <c r="J16" s="141"/>
      <c r="K16" s="141"/>
      <c r="L16" s="1970"/>
      <c r="M16" s="141"/>
      <c r="N16" s="141"/>
      <c r="O16" s="141"/>
    </row>
    <row r="17" spans="2:15" ht="15.95" customHeight="1">
      <c r="B17" s="20">
        <v>3</v>
      </c>
      <c r="C17" s="138" t="s">
        <v>706</v>
      </c>
      <c r="D17" s="21">
        <f t="shared" ref="D17:D34" si="5">IF(D$35="","",ROUNDDOWN(D$35/19,-1))</f>
        <v>0</v>
      </c>
      <c r="E17" s="21">
        <f t="shared" si="3"/>
        <v>0</v>
      </c>
      <c r="F17" s="27">
        <f t="shared" si="4"/>
        <v>0</v>
      </c>
      <c r="G17" s="22">
        <f t="shared" si="0"/>
        <v>0</v>
      </c>
      <c r="H17" s="139" t="str">
        <f t="shared" si="1"/>
        <v>○</v>
      </c>
      <c r="I17" s="140">
        <f t="shared" si="2"/>
        <v>0</v>
      </c>
      <c r="J17" s="141"/>
      <c r="K17" s="141"/>
      <c r="L17" s="1970"/>
      <c r="M17" s="141"/>
      <c r="N17" s="141"/>
      <c r="O17" s="141"/>
    </row>
    <row r="18" spans="2:15" ht="15.95" customHeight="1">
      <c r="B18" s="20">
        <v>4</v>
      </c>
      <c r="C18" s="138" t="s">
        <v>706</v>
      </c>
      <c r="D18" s="21">
        <f t="shared" si="5"/>
        <v>0</v>
      </c>
      <c r="E18" s="21">
        <f t="shared" si="3"/>
        <v>0</v>
      </c>
      <c r="F18" s="27">
        <f t="shared" si="4"/>
        <v>0</v>
      </c>
      <c r="G18" s="22">
        <f t="shared" si="0"/>
        <v>0</v>
      </c>
      <c r="H18" s="139" t="str">
        <f t="shared" si="1"/>
        <v>○</v>
      </c>
      <c r="I18" s="140">
        <f t="shared" si="2"/>
        <v>0</v>
      </c>
      <c r="J18" s="141"/>
      <c r="K18" s="141"/>
      <c r="L18" s="1970"/>
      <c r="M18" s="141"/>
      <c r="N18" s="141"/>
      <c r="O18" s="141"/>
    </row>
    <row r="19" spans="2:15" ht="15.95" customHeight="1">
      <c r="B19" s="20">
        <v>5</v>
      </c>
      <c r="C19" s="138" t="s">
        <v>706</v>
      </c>
      <c r="D19" s="21">
        <f t="shared" si="5"/>
        <v>0</v>
      </c>
      <c r="E19" s="21">
        <f t="shared" si="3"/>
        <v>0</v>
      </c>
      <c r="F19" s="27">
        <f t="shared" si="4"/>
        <v>0</v>
      </c>
      <c r="G19" s="22">
        <f t="shared" si="0"/>
        <v>0</v>
      </c>
      <c r="H19" s="139" t="str">
        <f t="shared" si="1"/>
        <v>○</v>
      </c>
      <c r="I19" s="140">
        <f t="shared" si="2"/>
        <v>0</v>
      </c>
      <c r="J19" s="141"/>
      <c r="K19" s="141"/>
      <c r="L19" s="1970"/>
      <c r="M19" s="141"/>
      <c r="N19" s="141"/>
      <c r="O19" s="141"/>
    </row>
    <row r="20" spans="2:15" ht="15.95" customHeight="1">
      <c r="B20" s="20">
        <v>6</v>
      </c>
      <c r="C20" s="138" t="s">
        <v>706</v>
      </c>
      <c r="D20" s="21">
        <f t="shared" si="5"/>
        <v>0</v>
      </c>
      <c r="E20" s="21">
        <f t="shared" si="3"/>
        <v>0</v>
      </c>
      <c r="F20" s="27">
        <f t="shared" si="4"/>
        <v>0</v>
      </c>
      <c r="G20" s="22">
        <f t="shared" si="0"/>
        <v>0</v>
      </c>
      <c r="H20" s="139" t="str">
        <f t="shared" si="1"/>
        <v>○</v>
      </c>
      <c r="I20" s="140">
        <f t="shared" si="2"/>
        <v>0</v>
      </c>
      <c r="J20" s="141"/>
      <c r="K20" s="141"/>
      <c r="L20" s="1970"/>
      <c r="M20" s="141"/>
      <c r="N20" s="141"/>
      <c r="O20" s="141"/>
    </row>
    <row r="21" spans="2:15" ht="15.95" customHeight="1">
      <c r="B21" s="20">
        <v>7</v>
      </c>
      <c r="C21" s="138" t="s">
        <v>706</v>
      </c>
      <c r="D21" s="21">
        <f t="shared" si="5"/>
        <v>0</v>
      </c>
      <c r="E21" s="21">
        <f t="shared" si="3"/>
        <v>0</v>
      </c>
      <c r="F21" s="27">
        <f t="shared" si="4"/>
        <v>0</v>
      </c>
      <c r="G21" s="22">
        <f t="shared" si="0"/>
        <v>0</v>
      </c>
      <c r="H21" s="139" t="str">
        <f t="shared" si="1"/>
        <v>○</v>
      </c>
      <c r="I21" s="140">
        <f t="shared" si="2"/>
        <v>0</v>
      </c>
      <c r="J21" s="141"/>
      <c r="K21" s="141"/>
      <c r="L21" s="1970"/>
      <c r="M21" s="141"/>
      <c r="N21" s="141"/>
      <c r="O21" s="141"/>
    </row>
    <row r="22" spans="2:15" ht="15.95" customHeight="1">
      <c r="B22" s="20">
        <v>8</v>
      </c>
      <c r="C22" s="138" t="s">
        <v>706</v>
      </c>
      <c r="D22" s="21">
        <f t="shared" si="5"/>
        <v>0</v>
      </c>
      <c r="E22" s="21">
        <f t="shared" si="3"/>
        <v>0</v>
      </c>
      <c r="F22" s="27">
        <f t="shared" si="4"/>
        <v>0</v>
      </c>
      <c r="G22" s="22">
        <f t="shared" si="0"/>
        <v>0</v>
      </c>
      <c r="H22" s="139" t="str">
        <f t="shared" si="1"/>
        <v>○</v>
      </c>
      <c r="I22" s="140">
        <f t="shared" si="2"/>
        <v>0</v>
      </c>
      <c r="J22" s="141"/>
      <c r="K22" s="141"/>
      <c r="L22" s="1970"/>
      <c r="M22" s="141"/>
      <c r="N22" s="141"/>
      <c r="O22" s="141"/>
    </row>
    <row r="23" spans="2:15" ht="15.95" customHeight="1">
      <c r="B23" s="20">
        <v>9</v>
      </c>
      <c r="C23" s="138" t="s">
        <v>706</v>
      </c>
      <c r="D23" s="21">
        <f t="shared" si="5"/>
        <v>0</v>
      </c>
      <c r="E23" s="21">
        <f t="shared" si="3"/>
        <v>0</v>
      </c>
      <c r="F23" s="27">
        <f t="shared" si="4"/>
        <v>0</v>
      </c>
      <c r="G23" s="22">
        <f t="shared" si="0"/>
        <v>0</v>
      </c>
      <c r="H23" s="139" t="str">
        <f t="shared" si="1"/>
        <v>○</v>
      </c>
      <c r="I23" s="140">
        <f t="shared" si="2"/>
        <v>0</v>
      </c>
      <c r="J23" s="141"/>
      <c r="K23" s="141"/>
      <c r="L23" s="1970"/>
      <c r="M23" s="141"/>
      <c r="N23" s="141"/>
      <c r="O23" s="141"/>
    </row>
    <row r="24" spans="2:15" ht="15.95" customHeight="1">
      <c r="B24" s="20">
        <v>10</v>
      </c>
      <c r="C24" s="138" t="s">
        <v>706</v>
      </c>
      <c r="D24" s="21">
        <f t="shared" si="5"/>
        <v>0</v>
      </c>
      <c r="E24" s="21">
        <f t="shared" si="3"/>
        <v>0</v>
      </c>
      <c r="F24" s="27">
        <f t="shared" si="4"/>
        <v>0</v>
      </c>
      <c r="G24" s="22">
        <f t="shared" si="0"/>
        <v>0</v>
      </c>
      <c r="H24" s="139" t="str">
        <f t="shared" si="1"/>
        <v>○</v>
      </c>
      <c r="I24" s="140">
        <f t="shared" si="2"/>
        <v>0</v>
      </c>
      <c r="J24" s="141"/>
      <c r="K24" s="141"/>
      <c r="L24" s="1970"/>
      <c r="M24" s="141"/>
      <c r="N24" s="141"/>
      <c r="O24" s="141"/>
    </row>
    <row r="25" spans="2:15" ht="15.95" customHeight="1">
      <c r="B25" s="20">
        <v>11</v>
      </c>
      <c r="C25" s="138" t="s">
        <v>706</v>
      </c>
      <c r="D25" s="21">
        <f t="shared" si="5"/>
        <v>0</v>
      </c>
      <c r="E25" s="21">
        <f t="shared" si="3"/>
        <v>0</v>
      </c>
      <c r="F25" s="27">
        <f t="shared" si="4"/>
        <v>0</v>
      </c>
      <c r="G25" s="22">
        <f t="shared" si="0"/>
        <v>0</v>
      </c>
      <c r="H25" s="139" t="str">
        <f t="shared" si="1"/>
        <v>○</v>
      </c>
      <c r="I25" s="140">
        <f t="shared" si="2"/>
        <v>0</v>
      </c>
      <c r="J25" s="141"/>
      <c r="K25" s="141"/>
      <c r="L25" s="1970"/>
      <c r="M25" s="141"/>
      <c r="N25" s="141"/>
      <c r="O25" s="141"/>
    </row>
    <row r="26" spans="2:15" ht="15.95" customHeight="1">
      <c r="B26" s="20">
        <v>12</v>
      </c>
      <c r="C26" s="138" t="s">
        <v>706</v>
      </c>
      <c r="D26" s="21">
        <f t="shared" si="5"/>
        <v>0</v>
      </c>
      <c r="E26" s="21">
        <f t="shared" si="3"/>
        <v>0</v>
      </c>
      <c r="F26" s="27">
        <f t="shared" si="4"/>
        <v>0</v>
      </c>
      <c r="G26" s="22">
        <f t="shared" si="0"/>
        <v>0</v>
      </c>
      <c r="H26" s="139" t="str">
        <f t="shared" si="1"/>
        <v>○</v>
      </c>
      <c r="I26" s="140">
        <f t="shared" si="2"/>
        <v>0</v>
      </c>
      <c r="J26" s="141"/>
      <c r="K26" s="141"/>
      <c r="L26" s="1970"/>
      <c r="M26" s="141"/>
      <c r="N26" s="141"/>
      <c r="O26" s="141"/>
    </row>
    <row r="27" spans="2:15" ht="15.95" customHeight="1">
      <c r="B27" s="20">
        <v>13</v>
      </c>
      <c r="C27" s="138" t="s">
        <v>706</v>
      </c>
      <c r="D27" s="21">
        <f t="shared" si="5"/>
        <v>0</v>
      </c>
      <c r="E27" s="21">
        <f t="shared" si="3"/>
        <v>0</v>
      </c>
      <c r="F27" s="27">
        <f t="shared" si="4"/>
        <v>0</v>
      </c>
      <c r="G27" s="22">
        <f t="shared" si="0"/>
        <v>0</v>
      </c>
      <c r="H27" s="139" t="str">
        <f t="shared" si="1"/>
        <v>○</v>
      </c>
      <c r="I27" s="140">
        <f t="shared" si="2"/>
        <v>0</v>
      </c>
      <c r="J27" s="141"/>
      <c r="K27" s="141"/>
      <c r="L27" s="1970"/>
      <c r="M27" s="141"/>
      <c r="N27" s="141"/>
      <c r="O27" s="141"/>
    </row>
    <row r="28" spans="2:15" ht="15.95" customHeight="1">
      <c r="B28" s="20">
        <v>14</v>
      </c>
      <c r="C28" s="138" t="s">
        <v>706</v>
      </c>
      <c r="D28" s="21">
        <f t="shared" si="5"/>
        <v>0</v>
      </c>
      <c r="E28" s="21">
        <f t="shared" si="3"/>
        <v>0</v>
      </c>
      <c r="F28" s="27">
        <f t="shared" si="4"/>
        <v>0</v>
      </c>
      <c r="G28" s="22">
        <f t="shared" si="0"/>
        <v>0</v>
      </c>
      <c r="H28" s="139" t="str">
        <f t="shared" si="1"/>
        <v>○</v>
      </c>
      <c r="I28" s="140">
        <f t="shared" si="2"/>
        <v>0</v>
      </c>
      <c r="J28" s="141"/>
      <c r="K28" s="141"/>
      <c r="L28" s="1970"/>
      <c r="M28" s="141"/>
      <c r="N28" s="141"/>
      <c r="O28" s="141"/>
    </row>
    <row r="29" spans="2:15" ht="15.95" customHeight="1">
      <c r="B29" s="20">
        <v>15</v>
      </c>
      <c r="C29" s="138" t="s">
        <v>706</v>
      </c>
      <c r="D29" s="21">
        <f t="shared" si="5"/>
        <v>0</v>
      </c>
      <c r="E29" s="21">
        <f t="shared" si="3"/>
        <v>0</v>
      </c>
      <c r="F29" s="27">
        <f t="shared" si="4"/>
        <v>0</v>
      </c>
      <c r="G29" s="22">
        <f t="shared" si="0"/>
        <v>0</v>
      </c>
      <c r="H29" s="139" t="str">
        <f t="shared" si="1"/>
        <v>○</v>
      </c>
      <c r="I29" s="140">
        <f t="shared" si="2"/>
        <v>0</v>
      </c>
      <c r="J29" s="141"/>
      <c r="K29" s="141"/>
      <c r="L29" s="1970"/>
      <c r="M29" s="141"/>
      <c r="N29" s="141"/>
      <c r="O29" s="141"/>
    </row>
    <row r="30" spans="2:15" ht="15.95" customHeight="1">
      <c r="B30" s="20">
        <v>16</v>
      </c>
      <c r="C30" s="138" t="s">
        <v>706</v>
      </c>
      <c r="D30" s="21">
        <f t="shared" si="5"/>
        <v>0</v>
      </c>
      <c r="E30" s="21">
        <f t="shared" si="3"/>
        <v>0</v>
      </c>
      <c r="F30" s="27">
        <f t="shared" si="4"/>
        <v>0</v>
      </c>
      <c r="G30" s="22">
        <f t="shared" si="0"/>
        <v>0</v>
      </c>
      <c r="H30" s="139" t="str">
        <f t="shared" si="1"/>
        <v>○</v>
      </c>
      <c r="I30" s="140">
        <f t="shared" si="2"/>
        <v>0</v>
      </c>
      <c r="J30" s="141"/>
      <c r="K30" s="141"/>
      <c r="L30" s="1970"/>
      <c r="M30" s="141"/>
      <c r="N30" s="141"/>
      <c r="O30" s="141"/>
    </row>
    <row r="31" spans="2:15" ht="15.95" customHeight="1">
      <c r="B31" s="20">
        <v>17</v>
      </c>
      <c r="C31" s="138" t="s">
        <v>706</v>
      </c>
      <c r="D31" s="21">
        <f t="shared" si="5"/>
        <v>0</v>
      </c>
      <c r="E31" s="21">
        <f t="shared" si="3"/>
        <v>0</v>
      </c>
      <c r="F31" s="27">
        <f t="shared" si="4"/>
        <v>0</v>
      </c>
      <c r="G31" s="22">
        <f t="shared" si="0"/>
        <v>0</v>
      </c>
      <c r="H31" s="139" t="str">
        <f t="shared" si="1"/>
        <v>○</v>
      </c>
      <c r="I31" s="140">
        <f t="shared" si="2"/>
        <v>0</v>
      </c>
      <c r="J31" s="141"/>
      <c r="K31" s="141"/>
      <c r="L31" s="1970"/>
      <c r="M31" s="141"/>
      <c r="N31" s="141"/>
      <c r="O31" s="141"/>
    </row>
    <row r="32" spans="2:15" ht="15.95" customHeight="1">
      <c r="B32" s="20">
        <v>18</v>
      </c>
      <c r="C32" s="138" t="s">
        <v>706</v>
      </c>
      <c r="D32" s="21">
        <f t="shared" si="5"/>
        <v>0</v>
      </c>
      <c r="E32" s="21">
        <f t="shared" si="3"/>
        <v>0</v>
      </c>
      <c r="F32" s="27">
        <f t="shared" si="4"/>
        <v>0</v>
      </c>
      <c r="G32" s="22">
        <f t="shared" si="0"/>
        <v>0</v>
      </c>
      <c r="H32" s="139" t="str">
        <f t="shared" si="1"/>
        <v>○</v>
      </c>
      <c r="I32" s="140">
        <f t="shared" si="2"/>
        <v>0</v>
      </c>
      <c r="J32" s="141"/>
      <c r="K32" s="141"/>
      <c r="L32" s="1970"/>
      <c r="M32" s="141"/>
      <c r="N32" s="141"/>
      <c r="O32" s="141"/>
    </row>
    <row r="33" spans="2:15" ht="15.95" customHeight="1">
      <c r="B33" s="20">
        <v>19</v>
      </c>
      <c r="C33" s="138" t="s">
        <v>706</v>
      </c>
      <c r="D33" s="21">
        <f t="shared" si="5"/>
        <v>0</v>
      </c>
      <c r="E33" s="21">
        <f t="shared" si="3"/>
        <v>0</v>
      </c>
      <c r="F33" s="27">
        <f t="shared" si="4"/>
        <v>0</v>
      </c>
      <c r="G33" s="22">
        <f t="shared" si="0"/>
        <v>0</v>
      </c>
      <c r="H33" s="139" t="str">
        <f t="shared" si="1"/>
        <v>○</v>
      </c>
      <c r="I33" s="140">
        <f t="shared" si="2"/>
        <v>0</v>
      </c>
      <c r="J33" s="141"/>
      <c r="K33" s="141"/>
      <c r="L33" s="1970"/>
      <c r="M33" s="141"/>
      <c r="N33" s="141"/>
      <c r="O33" s="141"/>
    </row>
    <row r="34" spans="2:15" ht="15.95" customHeight="1" thickBot="1">
      <c r="B34" s="23">
        <v>20</v>
      </c>
      <c r="C34" s="142" t="s">
        <v>706</v>
      </c>
      <c r="D34" s="21">
        <f t="shared" si="5"/>
        <v>0</v>
      </c>
      <c r="E34" s="21">
        <f t="shared" si="3"/>
        <v>0</v>
      </c>
      <c r="F34" s="27">
        <f t="shared" si="4"/>
        <v>0</v>
      </c>
      <c r="G34" s="24">
        <f t="shared" si="0"/>
        <v>0</v>
      </c>
      <c r="H34" s="139" t="str">
        <f t="shared" si="1"/>
        <v>○</v>
      </c>
      <c r="I34" s="143">
        <f t="shared" si="2"/>
        <v>0</v>
      </c>
      <c r="J34" s="141"/>
      <c r="K34" s="141"/>
      <c r="L34" s="1971"/>
      <c r="M34" s="141"/>
      <c r="N34" s="141"/>
      <c r="O34" s="141"/>
    </row>
    <row r="35" spans="2:15" ht="28.5" customHeight="1" thickTop="1">
      <c r="B35" s="1961" t="s">
        <v>502</v>
      </c>
      <c r="C35" s="1962"/>
      <c r="D35" s="144">
        <v>0</v>
      </c>
      <c r="E35" s="25">
        <f>IF(D35="","",SUM(E15:E34))</f>
        <v>0</v>
      </c>
      <c r="F35" s="25">
        <f>IF(E35="","",SUM(F15:F34))</f>
        <v>0</v>
      </c>
      <c r="G35" s="25">
        <f>IF($D$35="","",SUM(G15:G34))</f>
        <v>0</v>
      </c>
      <c r="H35" s="145"/>
      <c r="I35" s="25">
        <f t="shared" ref="I35:O35" si="6">IF($D$35="","",SUM(I15:I34))</f>
        <v>0</v>
      </c>
      <c r="J35" s="25">
        <f t="shared" si="6"/>
        <v>0</v>
      </c>
      <c r="K35" s="25">
        <f t="shared" si="6"/>
        <v>0</v>
      </c>
      <c r="L35" s="145">
        <f t="shared" si="6"/>
        <v>0</v>
      </c>
      <c r="M35" s="25">
        <f t="shared" si="6"/>
        <v>0</v>
      </c>
      <c r="N35" s="25">
        <f t="shared" si="6"/>
        <v>0</v>
      </c>
      <c r="O35" s="25">
        <f t="shared" si="6"/>
        <v>0</v>
      </c>
    </row>
    <row r="36" spans="2:15">
      <c r="C36" s="15" t="s">
        <v>651</v>
      </c>
    </row>
    <row r="37" spans="2:15">
      <c r="C37" s="15" t="s">
        <v>605</v>
      </c>
    </row>
  </sheetData>
  <sheetProtection selectLockedCells="1"/>
  <mergeCells count="19">
    <mergeCell ref="B3:O3"/>
    <mergeCell ref="B7:C7"/>
    <mergeCell ref="M7:O7"/>
    <mergeCell ref="G8:G14"/>
    <mergeCell ref="F8:F14"/>
    <mergeCell ref="J9:J14"/>
    <mergeCell ref="E8:E12"/>
    <mergeCell ref="H8:H14"/>
    <mergeCell ref="L9:O9"/>
    <mergeCell ref="H7:I7"/>
    <mergeCell ref="K7:L7"/>
    <mergeCell ref="B35:C35"/>
    <mergeCell ref="B8:B14"/>
    <mergeCell ref="C8:C14"/>
    <mergeCell ref="D8:D14"/>
    <mergeCell ref="L15:L34"/>
    <mergeCell ref="I8:I14"/>
    <mergeCell ref="J8:O8"/>
    <mergeCell ref="K9:K14"/>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2:W51"/>
  <sheetViews>
    <sheetView showGridLines="0" view="pageBreakPreview" zoomScaleNormal="100" zoomScaleSheetLayoutView="100" workbookViewId="0">
      <selection activeCell="S7" sqref="S7"/>
    </sheetView>
  </sheetViews>
  <sheetFormatPr defaultColWidth="9" defaultRowHeight="13.5"/>
  <cols>
    <col min="1" max="1" width="4.75" style="333" customWidth="1"/>
    <col min="2" max="2" width="13.75" style="333" customWidth="1"/>
    <col min="3" max="3" width="8.375" style="333" customWidth="1"/>
    <col min="4" max="10" width="8.75" style="333" customWidth="1"/>
    <col min="11" max="22" width="9.5" style="333" customWidth="1"/>
    <col min="23" max="16384" width="9" style="333"/>
  </cols>
  <sheetData>
    <row r="2" spans="1:22" ht="21">
      <c r="A2" s="334" t="s">
        <v>607</v>
      </c>
      <c r="B2" s="335"/>
      <c r="C2" s="335"/>
      <c r="D2" s="335"/>
      <c r="E2" s="335"/>
      <c r="F2" s="335"/>
      <c r="G2" s="335"/>
      <c r="H2" s="335"/>
      <c r="I2" s="335"/>
      <c r="J2" s="335"/>
      <c r="K2" s="335"/>
      <c r="L2" s="335"/>
      <c r="M2" s="335"/>
      <c r="N2" s="335"/>
      <c r="O2" s="335"/>
      <c r="P2" s="335"/>
      <c r="Q2" s="335"/>
      <c r="R2" s="335"/>
      <c r="S2" s="335"/>
      <c r="T2" s="335"/>
      <c r="U2" s="335"/>
      <c r="V2" s="335"/>
    </row>
    <row r="3" spans="1:22" ht="10.9" customHeight="1">
      <c r="A3" s="334"/>
      <c r="B3" s="335"/>
      <c r="C3" s="335"/>
      <c r="D3" s="335"/>
      <c r="E3" s="335"/>
      <c r="F3" s="335"/>
      <c r="G3" s="335"/>
      <c r="H3" s="335"/>
      <c r="I3" s="335"/>
      <c r="J3" s="335"/>
      <c r="K3" s="335"/>
      <c r="L3" s="335"/>
      <c r="M3" s="335"/>
      <c r="N3" s="335"/>
      <c r="O3" s="335"/>
      <c r="P3" s="335"/>
      <c r="Q3" s="335"/>
      <c r="R3" s="335"/>
      <c r="S3" s="335"/>
      <c r="T3" s="335"/>
      <c r="U3" s="335"/>
      <c r="V3" s="335"/>
    </row>
    <row r="4" spans="1:22" ht="4.1500000000000004" customHeight="1">
      <c r="A4" s="427"/>
      <c r="B4" s="428"/>
      <c r="C4" s="428"/>
      <c r="D4" s="428"/>
      <c r="E4" s="428"/>
      <c r="F4" s="428"/>
      <c r="G4" s="428"/>
      <c r="H4" s="428"/>
      <c r="I4" s="428"/>
      <c r="J4" s="428"/>
      <c r="K4" s="428"/>
      <c r="L4" s="428"/>
      <c r="M4" s="428"/>
      <c r="N4" s="428"/>
      <c r="O4" s="428"/>
      <c r="P4" s="428"/>
      <c r="Q4" s="428"/>
      <c r="R4" s="428"/>
      <c r="S4" s="428"/>
      <c r="T4" s="428"/>
      <c r="U4" s="428"/>
      <c r="V4" s="429"/>
    </row>
    <row r="5" spans="1:22" ht="18" customHeight="1">
      <c r="A5" s="430" t="s">
        <v>742</v>
      </c>
      <c r="B5" s="431" t="s">
        <v>1173</v>
      </c>
      <c r="C5" s="432"/>
      <c r="D5" s="432"/>
      <c r="E5" s="432"/>
      <c r="F5" s="432"/>
      <c r="G5" s="432"/>
      <c r="H5" s="432"/>
      <c r="I5" s="432"/>
      <c r="J5" s="432"/>
      <c r="K5" s="432"/>
      <c r="L5" s="432"/>
      <c r="M5" s="432"/>
      <c r="N5" s="432"/>
      <c r="O5" s="432"/>
      <c r="P5" s="432"/>
      <c r="Q5" s="432"/>
      <c r="R5" s="432"/>
      <c r="S5" s="432"/>
      <c r="T5" s="432"/>
      <c r="U5" s="432"/>
      <c r="V5" s="433"/>
    </row>
    <row r="6" spans="1:22" ht="18" customHeight="1">
      <c r="A6" s="430" t="s">
        <v>743</v>
      </c>
      <c r="B6" s="431" t="s">
        <v>744</v>
      </c>
      <c r="C6" s="432"/>
      <c r="D6" s="432"/>
      <c r="E6" s="432"/>
      <c r="F6" s="432"/>
      <c r="G6" s="432"/>
      <c r="H6" s="432"/>
      <c r="I6" s="432"/>
      <c r="J6" s="432"/>
      <c r="K6" s="432"/>
      <c r="L6" s="432"/>
      <c r="M6" s="432"/>
      <c r="N6" s="432"/>
      <c r="O6" s="432"/>
      <c r="P6" s="432"/>
      <c r="Q6" s="432"/>
      <c r="R6" s="432"/>
      <c r="S6" s="432"/>
      <c r="T6" s="432"/>
      <c r="U6" s="432"/>
      <c r="V6" s="433"/>
    </row>
    <row r="7" spans="1:22" ht="18" customHeight="1">
      <c r="A7" s="430" t="s">
        <v>745</v>
      </c>
      <c r="B7" s="432" t="s">
        <v>746</v>
      </c>
      <c r="C7" s="432"/>
      <c r="D7" s="432"/>
      <c r="E7" s="432"/>
      <c r="F7" s="432"/>
      <c r="G7" s="432"/>
      <c r="H7" s="432"/>
      <c r="I7" s="432"/>
      <c r="J7" s="432"/>
      <c r="K7" s="432"/>
      <c r="L7" s="432"/>
      <c r="M7" s="432"/>
      <c r="N7" s="432"/>
      <c r="O7" s="432"/>
      <c r="P7" s="432"/>
      <c r="Q7" s="432"/>
      <c r="R7" s="432"/>
      <c r="S7" s="432"/>
      <c r="T7" s="432"/>
      <c r="U7" s="432"/>
      <c r="V7" s="433"/>
    </row>
    <row r="8" spans="1:22" ht="18" customHeight="1">
      <c r="A8" s="430" t="s">
        <v>747</v>
      </c>
      <c r="B8" s="432" t="s">
        <v>748</v>
      </c>
      <c r="C8" s="432"/>
      <c r="D8" s="432"/>
      <c r="E8" s="432"/>
      <c r="F8" s="432"/>
      <c r="G8" s="432"/>
      <c r="H8" s="432"/>
      <c r="I8" s="432"/>
      <c r="J8" s="432"/>
      <c r="K8" s="432"/>
      <c r="L8" s="432"/>
      <c r="M8" s="432"/>
      <c r="N8" s="432"/>
      <c r="O8" s="432"/>
      <c r="P8" s="432"/>
      <c r="Q8" s="432"/>
      <c r="R8" s="432"/>
      <c r="S8" s="432"/>
      <c r="T8" s="432"/>
      <c r="U8" s="432"/>
      <c r="V8" s="433"/>
    </row>
    <row r="9" spans="1:22" ht="5.45" customHeight="1">
      <c r="A9" s="434"/>
      <c r="B9" s="435"/>
      <c r="C9" s="435"/>
      <c r="D9" s="435"/>
      <c r="E9" s="435"/>
      <c r="F9" s="435"/>
      <c r="G9" s="435"/>
      <c r="H9" s="435"/>
      <c r="I9" s="435"/>
      <c r="J9" s="435"/>
      <c r="K9" s="435"/>
      <c r="L9" s="435"/>
      <c r="M9" s="435"/>
      <c r="N9" s="435"/>
      <c r="O9" s="435"/>
      <c r="P9" s="435"/>
      <c r="Q9" s="435"/>
      <c r="R9" s="435"/>
      <c r="S9" s="435"/>
      <c r="T9" s="435"/>
      <c r="U9" s="435"/>
      <c r="V9" s="436"/>
    </row>
    <row r="10" spans="1:22" ht="22.5" customHeight="1" thickBot="1">
      <c r="A10" s="336"/>
      <c r="B10" s="336"/>
      <c r="C10" s="336"/>
      <c r="D10" s="337"/>
      <c r="E10" s="337"/>
      <c r="F10" s="337"/>
      <c r="G10" s="337"/>
      <c r="H10" s="337"/>
      <c r="I10" s="337"/>
      <c r="J10" s="337"/>
      <c r="K10" s="337"/>
      <c r="L10" s="337"/>
      <c r="M10" s="338"/>
      <c r="N10" s="339"/>
      <c r="O10" s="340"/>
      <c r="P10" s="340"/>
      <c r="Q10" s="340"/>
      <c r="R10" s="340"/>
      <c r="S10" s="341"/>
      <c r="T10" s="340"/>
      <c r="U10" s="340"/>
      <c r="V10" s="342" t="s">
        <v>1192</v>
      </c>
    </row>
    <row r="11" spans="1:22" s="437" customFormat="1" ht="34.5" customHeight="1">
      <c r="A11" s="2059" t="s">
        <v>608</v>
      </c>
      <c r="B11" s="2062" t="s">
        <v>609</v>
      </c>
      <c r="C11" s="384" t="s">
        <v>610</v>
      </c>
      <c r="D11" s="2072" t="s">
        <v>611</v>
      </c>
      <c r="E11" s="2084"/>
      <c r="F11" s="2072" t="s">
        <v>612</v>
      </c>
      <c r="G11" s="2085"/>
      <c r="H11" s="2072" t="s">
        <v>613</v>
      </c>
      <c r="I11" s="2073"/>
      <c r="J11" s="2073"/>
      <c r="K11" s="2086" t="s">
        <v>749</v>
      </c>
      <c r="L11" s="2073"/>
      <c r="M11" s="2073"/>
      <c r="N11" s="2073"/>
      <c r="O11" s="2070" t="s">
        <v>614</v>
      </c>
      <c r="P11" s="2071"/>
      <c r="Q11" s="2072" t="s">
        <v>615</v>
      </c>
      <c r="R11" s="2073"/>
      <c r="S11" s="2073"/>
      <c r="T11" s="2073"/>
      <c r="U11" s="2070" t="s">
        <v>616</v>
      </c>
      <c r="V11" s="2074"/>
    </row>
    <row r="12" spans="1:22" s="437" customFormat="1" ht="17.25" customHeight="1">
      <c r="A12" s="2060"/>
      <c r="B12" s="2063"/>
      <c r="C12" s="2063" t="s">
        <v>750</v>
      </c>
      <c r="D12" s="2076" t="s">
        <v>617</v>
      </c>
      <c r="E12" s="2078" t="s">
        <v>751</v>
      </c>
      <c r="F12" s="2080" t="s">
        <v>618</v>
      </c>
      <c r="G12" s="2080" t="s">
        <v>619</v>
      </c>
      <c r="H12" s="2082" t="s">
        <v>752</v>
      </c>
      <c r="I12" s="2082" t="s">
        <v>620</v>
      </c>
      <c r="J12" s="2082" t="s">
        <v>621</v>
      </c>
      <c r="K12" s="2087">
        <v>6</v>
      </c>
      <c r="L12" s="2057">
        <f>K12+1</f>
        <v>7</v>
      </c>
      <c r="M12" s="2057">
        <f t="shared" ref="M12:P12" si="0">L12+1</f>
        <v>8</v>
      </c>
      <c r="N12" s="2057">
        <f t="shared" si="0"/>
        <v>9</v>
      </c>
      <c r="O12" s="2057">
        <f t="shared" si="0"/>
        <v>10</v>
      </c>
      <c r="P12" s="2057">
        <f t="shared" si="0"/>
        <v>11</v>
      </c>
      <c r="Q12" s="2068">
        <f>K12</f>
        <v>6</v>
      </c>
      <c r="R12" s="2057">
        <f>L12</f>
        <v>7</v>
      </c>
      <c r="S12" s="2057">
        <f t="shared" ref="S12:T12" si="1">M12</f>
        <v>8</v>
      </c>
      <c r="T12" s="2057">
        <f t="shared" si="1"/>
        <v>9</v>
      </c>
      <c r="U12" s="2057">
        <f>O12</f>
        <v>10</v>
      </c>
      <c r="V12" s="2089">
        <f>P12</f>
        <v>11</v>
      </c>
    </row>
    <row r="13" spans="1:22" s="437" customFormat="1" ht="18" customHeight="1" thickBot="1">
      <c r="A13" s="2061"/>
      <c r="B13" s="2064"/>
      <c r="C13" s="2075"/>
      <c r="D13" s="2077"/>
      <c r="E13" s="2079"/>
      <c r="F13" s="2081"/>
      <c r="G13" s="2081"/>
      <c r="H13" s="2083"/>
      <c r="I13" s="2083"/>
      <c r="J13" s="2083"/>
      <c r="K13" s="2088"/>
      <c r="L13" s="2058"/>
      <c r="M13" s="2058"/>
      <c r="N13" s="2058"/>
      <c r="O13" s="2058"/>
      <c r="P13" s="2058"/>
      <c r="Q13" s="2069"/>
      <c r="R13" s="2058"/>
      <c r="S13" s="2058"/>
      <c r="T13" s="2058"/>
      <c r="U13" s="2058"/>
      <c r="V13" s="2090"/>
    </row>
    <row r="14" spans="1:22" ht="17.25" customHeight="1" thickTop="1">
      <c r="A14" s="2065" t="s">
        <v>622</v>
      </c>
      <c r="B14" s="2050"/>
      <c r="C14" s="2048"/>
      <c r="D14" s="2051"/>
      <c r="E14" s="2051"/>
      <c r="F14" s="2046"/>
      <c r="G14" s="2046"/>
      <c r="H14" s="2047"/>
      <c r="I14" s="2048"/>
      <c r="J14" s="2049"/>
      <c r="K14" s="343"/>
      <c r="L14" s="344"/>
      <c r="M14" s="344"/>
      <c r="N14" s="344"/>
      <c r="O14" s="344"/>
      <c r="P14" s="344"/>
      <c r="Q14" s="345"/>
      <c r="R14" s="344"/>
      <c r="S14" s="344"/>
      <c r="T14" s="344"/>
      <c r="U14" s="344"/>
      <c r="V14" s="346"/>
    </row>
    <row r="15" spans="1:22" ht="17.25" customHeight="1">
      <c r="A15" s="2066"/>
      <c r="B15" s="2044"/>
      <c r="C15" s="2019"/>
      <c r="D15" s="2035"/>
      <c r="E15" s="2035"/>
      <c r="F15" s="2037"/>
      <c r="G15" s="2037"/>
      <c r="H15" s="2039"/>
      <c r="I15" s="2019"/>
      <c r="J15" s="2021"/>
      <c r="K15" s="347"/>
      <c r="L15" s="348"/>
      <c r="M15" s="348"/>
      <c r="N15" s="348"/>
      <c r="O15" s="348"/>
      <c r="P15" s="348"/>
      <c r="Q15" s="349"/>
      <c r="R15" s="348"/>
      <c r="S15" s="348"/>
      <c r="T15" s="348"/>
      <c r="U15" s="348"/>
      <c r="V15" s="350"/>
    </row>
    <row r="16" spans="1:22" ht="17.25" customHeight="1">
      <c r="A16" s="2066"/>
      <c r="B16" s="2041"/>
      <c r="C16" s="2033"/>
      <c r="D16" s="2042"/>
      <c r="E16" s="2042"/>
      <c r="F16" s="2043"/>
      <c r="G16" s="2043"/>
      <c r="H16" s="2032"/>
      <c r="I16" s="2033"/>
      <c r="J16" s="2034"/>
      <c r="K16" s="347"/>
      <c r="L16" s="348"/>
      <c r="M16" s="348"/>
      <c r="N16" s="348"/>
      <c r="O16" s="348"/>
      <c r="P16" s="348"/>
      <c r="Q16" s="349"/>
      <c r="R16" s="348"/>
      <c r="S16" s="348"/>
      <c r="T16" s="348"/>
      <c r="U16" s="348"/>
      <c r="V16" s="350"/>
    </row>
    <row r="17" spans="1:22" ht="17.25" customHeight="1">
      <c r="A17" s="2066"/>
      <c r="B17" s="2041"/>
      <c r="C17" s="2033"/>
      <c r="D17" s="2042"/>
      <c r="E17" s="2042"/>
      <c r="F17" s="2043"/>
      <c r="G17" s="2043"/>
      <c r="H17" s="2032"/>
      <c r="I17" s="2033"/>
      <c r="J17" s="2034"/>
      <c r="K17" s="347"/>
      <c r="L17" s="348"/>
      <c r="M17" s="348"/>
      <c r="N17" s="348"/>
      <c r="O17" s="348"/>
      <c r="P17" s="348"/>
      <c r="Q17" s="349"/>
      <c r="R17" s="348"/>
      <c r="S17" s="348"/>
      <c r="T17" s="348"/>
      <c r="U17" s="348"/>
      <c r="V17" s="350"/>
    </row>
    <row r="18" spans="1:22" ht="17.25" customHeight="1">
      <c r="A18" s="2066"/>
      <c r="B18" s="2041"/>
      <c r="C18" s="2033"/>
      <c r="D18" s="2042"/>
      <c r="E18" s="2042"/>
      <c r="F18" s="2043"/>
      <c r="G18" s="2043"/>
      <c r="H18" s="2032"/>
      <c r="I18" s="2033"/>
      <c r="J18" s="2034"/>
      <c r="K18" s="347"/>
      <c r="L18" s="348"/>
      <c r="M18" s="348"/>
      <c r="N18" s="348"/>
      <c r="O18" s="348"/>
      <c r="P18" s="348"/>
      <c r="Q18" s="349"/>
      <c r="R18" s="348"/>
      <c r="S18" s="348"/>
      <c r="T18" s="348"/>
      <c r="U18" s="348"/>
      <c r="V18" s="350"/>
    </row>
    <row r="19" spans="1:22" ht="17.25" customHeight="1">
      <c r="A19" s="2066"/>
      <c r="B19" s="2041"/>
      <c r="C19" s="2033"/>
      <c r="D19" s="2042"/>
      <c r="E19" s="2042"/>
      <c r="F19" s="2043"/>
      <c r="G19" s="2043"/>
      <c r="H19" s="2032"/>
      <c r="I19" s="2033"/>
      <c r="J19" s="2034"/>
      <c r="K19" s="347"/>
      <c r="L19" s="348"/>
      <c r="M19" s="348"/>
      <c r="N19" s="348"/>
      <c r="O19" s="348"/>
      <c r="P19" s="348"/>
      <c r="Q19" s="349"/>
      <c r="R19" s="348"/>
      <c r="S19" s="348"/>
      <c r="T19" s="348"/>
      <c r="U19" s="348"/>
      <c r="V19" s="350"/>
    </row>
    <row r="20" spans="1:22" ht="17.25" customHeight="1">
      <c r="A20" s="2066"/>
      <c r="B20" s="2041"/>
      <c r="C20" s="2033"/>
      <c r="D20" s="2042"/>
      <c r="E20" s="2042"/>
      <c r="F20" s="2043"/>
      <c r="G20" s="2043"/>
      <c r="H20" s="2032"/>
      <c r="I20" s="2033"/>
      <c r="J20" s="2034"/>
      <c r="K20" s="347"/>
      <c r="L20" s="348"/>
      <c r="M20" s="348"/>
      <c r="N20" s="348"/>
      <c r="O20" s="348"/>
      <c r="P20" s="348"/>
      <c r="Q20" s="349"/>
      <c r="R20" s="348"/>
      <c r="S20" s="348"/>
      <c r="T20" s="348"/>
      <c r="U20" s="348"/>
      <c r="V20" s="350"/>
    </row>
    <row r="21" spans="1:22" ht="17.25" customHeight="1">
      <c r="A21" s="2066"/>
      <c r="B21" s="2041"/>
      <c r="C21" s="2033"/>
      <c r="D21" s="2042"/>
      <c r="E21" s="2042"/>
      <c r="F21" s="2043"/>
      <c r="G21" s="2043"/>
      <c r="H21" s="2032"/>
      <c r="I21" s="2033"/>
      <c r="J21" s="2034"/>
      <c r="K21" s="347"/>
      <c r="L21" s="348"/>
      <c r="M21" s="348"/>
      <c r="N21" s="348"/>
      <c r="O21" s="348"/>
      <c r="P21" s="348"/>
      <c r="Q21" s="349"/>
      <c r="R21" s="348"/>
      <c r="S21" s="348"/>
      <c r="T21" s="348"/>
      <c r="U21" s="348"/>
      <c r="V21" s="350"/>
    </row>
    <row r="22" spans="1:22" ht="17.25" customHeight="1">
      <c r="A22" s="2066"/>
      <c r="B22" s="2041"/>
      <c r="C22" s="2033"/>
      <c r="D22" s="2042"/>
      <c r="E22" s="2042"/>
      <c r="F22" s="2043"/>
      <c r="G22" s="2043"/>
      <c r="H22" s="2032"/>
      <c r="I22" s="2033"/>
      <c r="J22" s="2034"/>
      <c r="K22" s="347"/>
      <c r="L22" s="348"/>
      <c r="M22" s="348"/>
      <c r="N22" s="348"/>
      <c r="O22" s="348"/>
      <c r="P22" s="348"/>
      <c r="Q22" s="349"/>
      <c r="R22" s="348"/>
      <c r="S22" s="348"/>
      <c r="T22" s="348"/>
      <c r="U22" s="348"/>
      <c r="V22" s="350"/>
    </row>
    <row r="23" spans="1:22" ht="17.25" customHeight="1">
      <c r="A23" s="2066"/>
      <c r="B23" s="2041"/>
      <c r="C23" s="2033"/>
      <c r="D23" s="2042"/>
      <c r="E23" s="2042"/>
      <c r="F23" s="2043"/>
      <c r="G23" s="2043"/>
      <c r="H23" s="2032"/>
      <c r="I23" s="2033"/>
      <c r="J23" s="2034"/>
      <c r="K23" s="347"/>
      <c r="L23" s="348"/>
      <c r="M23" s="348"/>
      <c r="N23" s="348"/>
      <c r="O23" s="348"/>
      <c r="P23" s="348"/>
      <c r="Q23" s="349"/>
      <c r="R23" s="348"/>
      <c r="S23" s="348"/>
      <c r="T23" s="348"/>
      <c r="U23" s="348"/>
      <c r="V23" s="350"/>
    </row>
    <row r="24" spans="1:22" ht="17.25" customHeight="1">
      <c r="A24" s="2066"/>
      <c r="B24" s="2044"/>
      <c r="C24" s="2019"/>
      <c r="D24" s="2035"/>
      <c r="E24" s="2035"/>
      <c r="F24" s="2037"/>
      <c r="G24" s="2037"/>
      <c r="H24" s="2039"/>
      <c r="I24" s="2019"/>
      <c r="J24" s="2021"/>
      <c r="K24" s="347"/>
      <c r="L24" s="348"/>
      <c r="M24" s="348"/>
      <c r="N24" s="348"/>
      <c r="O24" s="348"/>
      <c r="P24" s="348"/>
      <c r="Q24" s="349"/>
      <c r="R24" s="348"/>
      <c r="S24" s="348"/>
      <c r="T24" s="348"/>
      <c r="U24" s="348"/>
      <c r="V24" s="350"/>
    </row>
    <row r="25" spans="1:22" ht="17.25" customHeight="1" thickBot="1">
      <c r="A25" s="2066"/>
      <c r="B25" s="2044"/>
      <c r="C25" s="2019"/>
      <c r="D25" s="2035"/>
      <c r="E25" s="2035"/>
      <c r="F25" s="2037"/>
      <c r="G25" s="2037"/>
      <c r="H25" s="2039"/>
      <c r="I25" s="2019"/>
      <c r="J25" s="2021"/>
      <c r="K25" s="351"/>
      <c r="L25" s="352"/>
      <c r="M25" s="352"/>
      <c r="N25" s="352"/>
      <c r="O25" s="352"/>
      <c r="P25" s="352"/>
      <c r="Q25" s="353"/>
      <c r="R25" s="352"/>
      <c r="S25" s="352"/>
      <c r="T25" s="352"/>
      <c r="U25" s="352"/>
      <c r="V25" s="354"/>
    </row>
    <row r="26" spans="1:22" ht="17.25" customHeight="1" thickTop="1">
      <c r="A26" s="2066"/>
      <c r="B26" s="2023" t="s">
        <v>623</v>
      </c>
      <c r="C26" s="2024"/>
      <c r="D26" s="2055">
        <f>SUM(D14:D25)</f>
        <v>0</v>
      </c>
      <c r="E26" s="2055">
        <f>SUM(E14:E25)</f>
        <v>0</v>
      </c>
      <c r="F26" s="2001"/>
      <c r="G26" s="2001"/>
      <c r="H26" s="2001"/>
      <c r="I26" s="2001"/>
      <c r="J26" s="2001"/>
      <c r="K26" s="355">
        <f>K14+K16+K18+K20+K22+K24</f>
        <v>0</v>
      </c>
      <c r="L26" s="356">
        <f t="shared" ref="L26:V27" si="2">L14+L16+L18+L20+L22+L24</f>
        <v>0</v>
      </c>
      <c r="M26" s="356">
        <f t="shared" si="2"/>
        <v>0</v>
      </c>
      <c r="N26" s="356">
        <f t="shared" si="2"/>
        <v>0</v>
      </c>
      <c r="O26" s="356">
        <f t="shared" si="2"/>
        <v>0</v>
      </c>
      <c r="P26" s="356">
        <f t="shared" si="2"/>
        <v>0</v>
      </c>
      <c r="Q26" s="357">
        <f t="shared" si="2"/>
        <v>0</v>
      </c>
      <c r="R26" s="356">
        <f t="shared" si="2"/>
        <v>0</v>
      </c>
      <c r="S26" s="356">
        <f t="shared" si="2"/>
        <v>0</v>
      </c>
      <c r="T26" s="356">
        <f t="shared" si="2"/>
        <v>0</v>
      </c>
      <c r="U26" s="356">
        <f t="shared" si="2"/>
        <v>0</v>
      </c>
      <c r="V26" s="358">
        <f t="shared" si="2"/>
        <v>0</v>
      </c>
    </row>
    <row r="27" spans="1:22" ht="17.25" customHeight="1" thickBot="1">
      <c r="A27" s="2067"/>
      <c r="B27" s="2025"/>
      <c r="C27" s="2026"/>
      <c r="D27" s="2056"/>
      <c r="E27" s="2056"/>
      <c r="F27" s="2002"/>
      <c r="G27" s="2002"/>
      <c r="H27" s="2002"/>
      <c r="I27" s="2002"/>
      <c r="J27" s="2002"/>
      <c r="K27" s="359">
        <f>K15+K17+K19+K21+K23+K25</f>
        <v>0</v>
      </c>
      <c r="L27" s="360">
        <f t="shared" si="2"/>
        <v>0</v>
      </c>
      <c r="M27" s="360">
        <f t="shared" si="2"/>
        <v>0</v>
      </c>
      <c r="N27" s="360">
        <f t="shared" si="2"/>
        <v>0</v>
      </c>
      <c r="O27" s="360">
        <f t="shared" si="2"/>
        <v>0</v>
      </c>
      <c r="P27" s="360">
        <f t="shared" si="2"/>
        <v>0</v>
      </c>
      <c r="Q27" s="361">
        <f t="shared" si="2"/>
        <v>0</v>
      </c>
      <c r="R27" s="360">
        <f t="shared" si="2"/>
        <v>0</v>
      </c>
      <c r="S27" s="360">
        <f t="shared" si="2"/>
        <v>0</v>
      </c>
      <c r="T27" s="360">
        <f t="shared" si="2"/>
        <v>0</v>
      </c>
      <c r="U27" s="360">
        <f t="shared" si="2"/>
        <v>0</v>
      </c>
      <c r="V27" s="362">
        <f t="shared" si="2"/>
        <v>0</v>
      </c>
    </row>
    <row r="28" spans="1:22" ht="17.25" customHeight="1" thickTop="1">
      <c r="A28" s="2052" t="s">
        <v>624</v>
      </c>
      <c r="B28" s="2050"/>
      <c r="C28" s="2048"/>
      <c r="D28" s="2051"/>
      <c r="E28" s="2051"/>
      <c r="F28" s="2046"/>
      <c r="G28" s="2046"/>
      <c r="H28" s="2047"/>
      <c r="I28" s="2048"/>
      <c r="J28" s="2049"/>
      <c r="K28" s="343"/>
      <c r="L28" s="344"/>
      <c r="M28" s="344"/>
      <c r="N28" s="344"/>
      <c r="O28" s="344"/>
      <c r="P28" s="344"/>
      <c r="Q28" s="345"/>
      <c r="R28" s="344"/>
      <c r="S28" s="344"/>
      <c r="T28" s="344"/>
      <c r="U28" s="344"/>
      <c r="V28" s="346"/>
    </row>
    <row r="29" spans="1:22" ht="17.25" customHeight="1">
      <c r="A29" s="2053"/>
      <c r="B29" s="2044"/>
      <c r="C29" s="2019"/>
      <c r="D29" s="2035"/>
      <c r="E29" s="2035"/>
      <c r="F29" s="2037"/>
      <c r="G29" s="2037"/>
      <c r="H29" s="2039"/>
      <c r="I29" s="2019"/>
      <c r="J29" s="2021"/>
      <c r="K29" s="351"/>
      <c r="L29" s="352"/>
      <c r="M29" s="352"/>
      <c r="N29" s="352"/>
      <c r="O29" s="352"/>
      <c r="P29" s="352"/>
      <c r="Q29" s="353"/>
      <c r="R29" s="352"/>
      <c r="S29" s="352"/>
      <c r="T29" s="352"/>
      <c r="U29" s="352"/>
      <c r="V29" s="354"/>
    </row>
    <row r="30" spans="1:22" ht="17.25" customHeight="1">
      <c r="A30" s="2053"/>
      <c r="B30" s="2041"/>
      <c r="C30" s="2033"/>
      <c r="D30" s="2042"/>
      <c r="E30" s="2042"/>
      <c r="F30" s="2043"/>
      <c r="G30" s="2043"/>
      <c r="H30" s="2032"/>
      <c r="I30" s="2033"/>
      <c r="J30" s="2034"/>
      <c r="K30" s="347"/>
      <c r="L30" s="348"/>
      <c r="M30" s="348"/>
      <c r="N30" s="348"/>
      <c r="O30" s="348"/>
      <c r="P30" s="348"/>
      <c r="Q30" s="349"/>
      <c r="R30" s="348"/>
      <c r="S30" s="348"/>
      <c r="T30" s="348"/>
      <c r="U30" s="348"/>
      <c r="V30" s="350"/>
    </row>
    <row r="31" spans="1:22" ht="17.25" customHeight="1">
      <c r="A31" s="2053"/>
      <c r="B31" s="2041"/>
      <c r="C31" s="2033"/>
      <c r="D31" s="2042"/>
      <c r="E31" s="2042"/>
      <c r="F31" s="2043"/>
      <c r="G31" s="2043"/>
      <c r="H31" s="2032"/>
      <c r="I31" s="2033"/>
      <c r="J31" s="2034"/>
      <c r="K31" s="347"/>
      <c r="L31" s="348"/>
      <c r="M31" s="348"/>
      <c r="N31" s="348"/>
      <c r="O31" s="348"/>
      <c r="P31" s="348"/>
      <c r="Q31" s="349"/>
      <c r="R31" s="348"/>
      <c r="S31" s="348"/>
      <c r="T31" s="348"/>
      <c r="U31" s="348"/>
      <c r="V31" s="350"/>
    </row>
    <row r="32" spans="1:22" ht="17.25" customHeight="1">
      <c r="A32" s="2053"/>
      <c r="B32" s="2041"/>
      <c r="C32" s="2033"/>
      <c r="D32" s="2042"/>
      <c r="E32" s="2042"/>
      <c r="F32" s="2043"/>
      <c r="G32" s="2043"/>
      <c r="H32" s="2032"/>
      <c r="I32" s="2033"/>
      <c r="J32" s="2034"/>
      <c r="K32" s="347"/>
      <c r="L32" s="348"/>
      <c r="M32" s="348"/>
      <c r="N32" s="348"/>
      <c r="O32" s="348"/>
      <c r="P32" s="348"/>
      <c r="Q32" s="349"/>
      <c r="R32" s="348"/>
      <c r="S32" s="348"/>
      <c r="T32" s="348"/>
      <c r="U32" s="348"/>
      <c r="V32" s="350"/>
    </row>
    <row r="33" spans="1:23" ht="17.25" customHeight="1">
      <c r="A33" s="2053"/>
      <c r="B33" s="2041"/>
      <c r="C33" s="2033"/>
      <c r="D33" s="2042"/>
      <c r="E33" s="2042"/>
      <c r="F33" s="2043"/>
      <c r="G33" s="2043"/>
      <c r="H33" s="2032"/>
      <c r="I33" s="2033"/>
      <c r="J33" s="2034"/>
      <c r="K33" s="347"/>
      <c r="L33" s="348"/>
      <c r="M33" s="348"/>
      <c r="N33" s="348"/>
      <c r="O33" s="348"/>
      <c r="P33" s="348"/>
      <c r="Q33" s="349"/>
      <c r="R33" s="348"/>
      <c r="S33" s="348"/>
      <c r="T33" s="348"/>
      <c r="U33" s="348"/>
      <c r="V33" s="350"/>
    </row>
    <row r="34" spans="1:23" ht="17.25" customHeight="1">
      <c r="A34" s="2053"/>
      <c r="B34" s="2041"/>
      <c r="C34" s="2033"/>
      <c r="D34" s="2042"/>
      <c r="E34" s="2042"/>
      <c r="F34" s="2043"/>
      <c r="G34" s="2043"/>
      <c r="H34" s="2032"/>
      <c r="I34" s="2033"/>
      <c r="J34" s="2034"/>
      <c r="K34" s="347"/>
      <c r="L34" s="348"/>
      <c r="M34" s="348"/>
      <c r="N34" s="348"/>
      <c r="O34" s="348"/>
      <c r="P34" s="348"/>
      <c r="Q34" s="349"/>
      <c r="R34" s="348"/>
      <c r="S34" s="348"/>
      <c r="T34" s="348"/>
      <c r="U34" s="348"/>
      <c r="V34" s="350"/>
    </row>
    <row r="35" spans="1:23" ht="17.25" customHeight="1" thickBot="1">
      <c r="A35" s="2053"/>
      <c r="B35" s="2041"/>
      <c r="C35" s="2033"/>
      <c r="D35" s="2042"/>
      <c r="E35" s="2042"/>
      <c r="F35" s="2043"/>
      <c r="G35" s="2043"/>
      <c r="H35" s="2032"/>
      <c r="I35" s="2033"/>
      <c r="J35" s="2034"/>
      <c r="K35" s="347"/>
      <c r="L35" s="348"/>
      <c r="M35" s="348"/>
      <c r="N35" s="348"/>
      <c r="O35" s="348"/>
      <c r="P35" s="348"/>
      <c r="Q35" s="349"/>
      <c r="R35" s="348"/>
      <c r="S35" s="348"/>
      <c r="T35" s="348"/>
      <c r="U35" s="348"/>
      <c r="V35" s="350"/>
    </row>
    <row r="36" spans="1:23" ht="17.25" customHeight="1" thickTop="1">
      <c r="A36" s="2053"/>
      <c r="B36" s="2023" t="s">
        <v>625</v>
      </c>
      <c r="C36" s="2024"/>
      <c r="D36" s="2027">
        <f>SUM(D28:D35)</f>
        <v>0</v>
      </c>
      <c r="E36" s="2027">
        <f>SUM(E28:E35)</f>
        <v>0</v>
      </c>
      <c r="F36" s="2001"/>
      <c r="G36" s="2001"/>
      <c r="H36" s="2001"/>
      <c r="I36" s="2001"/>
      <c r="J36" s="2001"/>
      <c r="K36" s="355">
        <f>K28+K30+K32+K34</f>
        <v>0</v>
      </c>
      <c r="L36" s="356">
        <f t="shared" ref="L36:V37" si="3">L28+L30+L32+L34</f>
        <v>0</v>
      </c>
      <c r="M36" s="356">
        <f t="shared" si="3"/>
        <v>0</v>
      </c>
      <c r="N36" s="356">
        <f t="shared" si="3"/>
        <v>0</v>
      </c>
      <c r="O36" s="356">
        <f t="shared" si="3"/>
        <v>0</v>
      </c>
      <c r="P36" s="356">
        <f t="shared" si="3"/>
        <v>0</v>
      </c>
      <c r="Q36" s="357">
        <f t="shared" si="3"/>
        <v>0</v>
      </c>
      <c r="R36" s="356">
        <f t="shared" si="3"/>
        <v>0</v>
      </c>
      <c r="S36" s="356">
        <f t="shared" si="3"/>
        <v>0</v>
      </c>
      <c r="T36" s="356">
        <f t="shared" si="3"/>
        <v>0</v>
      </c>
      <c r="U36" s="356">
        <f t="shared" si="3"/>
        <v>0</v>
      </c>
      <c r="V36" s="358">
        <f t="shared" si="3"/>
        <v>0</v>
      </c>
    </row>
    <row r="37" spans="1:23" ht="17.25" customHeight="1" thickBot="1">
      <c r="A37" s="2054"/>
      <c r="B37" s="2025"/>
      <c r="C37" s="2026"/>
      <c r="D37" s="2028"/>
      <c r="E37" s="2028"/>
      <c r="F37" s="2002"/>
      <c r="G37" s="2002"/>
      <c r="H37" s="2002"/>
      <c r="I37" s="2002"/>
      <c r="J37" s="2002"/>
      <c r="K37" s="359">
        <f>K29+K31+K33+K35</f>
        <v>0</v>
      </c>
      <c r="L37" s="360">
        <f t="shared" si="3"/>
        <v>0</v>
      </c>
      <c r="M37" s="360">
        <f t="shared" si="3"/>
        <v>0</v>
      </c>
      <c r="N37" s="360">
        <f t="shared" si="3"/>
        <v>0</v>
      </c>
      <c r="O37" s="360">
        <f t="shared" si="3"/>
        <v>0</v>
      </c>
      <c r="P37" s="360">
        <f t="shared" si="3"/>
        <v>0</v>
      </c>
      <c r="Q37" s="361">
        <f t="shared" si="3"/>
        <v>0</v>
      </c>
      <c r="R37" s="360">
        <f t="shared" si="3"/>
        <v>0</v>
      </c>
      <c r="S37" s="360">
        <f t="shared" si="3"/>
        <v>0</v>
      </c>
      <c r="T37" s="360">
        <f t="shared" si="3"/>
        <v>0</v>
      </c>
      <c r="U37" s="360">
        <f t="shared" si="3"/>
        <v>0</v>
      </c>
      <c r="V37" s="362">
        <f t="shared" si="3"/>
        <v>0</v>
      </c>
    </row>
    <row r="38" spans="1:23" ht="17.25" customHeight="1" thickTop="1">
      <c r="A38" s="2029" t="s">
        <v>626</v>
      </c>
      <c r="B38" s="2050"/>
      <c r="C38" s="2048"/>
      <c r="D38" s="2051"/>
      <c r="E38" s="2051"/>
      <c r="F38" s="2046"/>
      <c r="G38" s="2046"/>
      <c r="H38" s="2047"/>
      <c r="I38" s="2048"/>
      <c r="J38" s="2049"/>
      <c r="K38" s="343"/>
      <c r="L38" s="344"/>
      <c r="M38" s="344"/>
      <c r="N38" s="344"/>
      <c r="O38" s="344"/>
      <c r="P38" s="344"/>
      <c r="Q38" s="345"/>
      <c r="R38" s="344"/>
      <c r="S38" s="344"/>
      <c r="T38" s="344"/>
      <c r="U38" s="344"/>
      <c r="V38" s="346"/>
    </row>
    <row r="39" spans="1:23" ht="17.25" customHeight="1">
      <c r="A39" s="2030"/>
      <c r="B39" s="2044"/>
      <c r="C39" s="2019"/>
      <c r="D39" s="2035"/>
      <c r="E39" s="2035"/>
      <c r="F39" s="2037"/>
      <c r="G39" s="2037"/>
      <c r="H39" s="2039"/>
      <c r="I39" s="2019"/>
      <c r="J39" s="2021"/>
      <c r="K39" s="347"/>
      <c r="L39" s="348"/>
      <c r="M39" s="348"/>
      <c r="N39" s="348"/>
      <c r="O39" s="348"/>
      <c r="P39" s="348"/>
      <c r="Q39" s="349"/>
      <c r="R39" s="348"/>
      <c r="S39" s="348"/>
      <c r="T39" s="348"/>
      <c r="U39" s="348"/>
      <c r="V39" s="350"/>
    </row>
    <row r="40" spans="1:23" ht="17.25" customHeight="1">
      <c r="A40" s="2030"/>
      <c r="B40" s="2041"/>
      <c r="C40" s="2033"/>
      <c r="D40" s="2042"/>
      <c r="E40" s="2042"/>
      <c r="F40" s="2043"/>
      <c r="G40" s="2043"/>
      <c r="H40" s="2032"/>
      <c r="I40" s="2033"/>
      <c r="J40" s="2034"/>
      <c r="K40" s="347"/>
      <c r="L40" s="348"/>
      <c r="M40" s="348"/>
      <c r="N40" s="348"/>
      <c r="O40" s="348"/>
      <c r="P40" s="348"/>
      <c r="Q40" s="349"/>
      <c r="R40" s="348"/>
      <c r="S40" s="348"/>
      <c r="T40" s="348"/>
      <c r="U40" s="348"/>
      <c r="V40" s="350"/>
    </row>
    <row r="41" spans="1:23" ht="17.25" customHeight="1">
      <c r="A41" s="2030"/>
      <c r="B41" s="2041"/>
      <c r="C41" s="2033"/>
      <c r="D41" s="2042"/>
      <c r="E41" s="2042"/>
      <c r="F41" s="2043"/>
      <c r="G41" s="2043"/>
      <c r="H41" s="2032"/>
      <c r="I41" s="2033"/>
      <c r="J41" s="2034"/>
      <c r="K41" s="347"/>
      <c r="L41" s="348"/>
      <c r="M41" s="348"/>
      <c r="N41" s="348"/>
      <c r="O41" s="348"/>
      <c r="P41" s="348"/>
      <c r="Q41" s="349"/>
      <c r="R41" s="348"/>
      <c r="S41" s="348"/>
      <c r="T41" s="348"/>
      <c r="U41" s="348"/>
      <c r="V41" s="350"/>
    </row>
    <row r="42" spans="1:23" ht="17.25" customHeight="1">
      <c r="A42" s="2030"/>
      <c r="B42" s="2044"/>
      <c r="C42" s="2019"/>
      <c r="D42" s="2035"/>
      <c r="E42" s="2035"/>
      <c r="F42" s="2037"/>
      <c r="G42" s="2037"/>
      <c r="H42" s="2039"/>
      <c r="I42" s="2019"/>
      <c r="J42" s="2021"/>
      <c r="K42" s="347"/>
      <c r="L42" s="348"/>
      <c r="M42" s="348"/>
      <c r="N42" s="348"/>
      <c r="O42" s="348"/>
      <c r="P42" s="348"/>
      <c r="Q42" s="349"/>
      <c r="R42" s="348"/>
      <c r="S42" s="348"/>
      <c r="T42" s="348"/>
      <c r="U42" s="348"/>
      <c r="V42" s="350"/>
    </row>
    <row r="43" spans="1:23" ht="17.25" customHeight="1" thickBot="1">
      <c r="A43" s="2030"/>
      <c r="B43" s="2045"/>
      <c r="C43" s="2020"/>
      <c r="D43" s="2036"/>
      <c r="E43" s="2036"/>
      <c r="F43" s="2038"/>
      <c r="G43" s="2038"/>
      <c r="H43" s="2040"/>
      <c r="I43" s="2020"/>
      <c r="J43" s="2022"/>
      <c r="K43" s="347"/>
      <c r="L43" s="348"/>
      <c r="M43" s="348"/>
      <c r="N43" s="348"/>
      <c r="O43" s="348"/>
      <c r="P43" s="348"/>
      <c r="Q43" s="349"/>
      <c r="R43" s="348"/>
      <c r="S43" s="348"/>
      <c r="T43" s="348"/>
      <c r="U43" s="348"/>
      <c r="V43" s="350"/>
    </row>
    <row r="44" spans="1:23" ht="17.25" customHeight="1" thickTop="1">
      <c r="A44" s="2030"/>
      <c r="B44" s="2023" t="s">
        <v>627</v>
      </c>
      <c r="C44" s="2024"/>
      <c r="D44" s="2027">
        <f>SUM(D38:D43)</f>
        <v>0</v>
      </c>
      <c r="E44" s="2027">
        <f>SUM(E38:E43)</f>
        <v>0</v>
      </c>
      <c r="F44" s="2001"/>
      <c r="G44" s="2001"/>
      <c r="H44" s="2001"/>
      <c r="I44" s="2001"/>
      <c r="J44" s="2001"/>
      <c r="K44" s="355">
        <f>K38+K40+K42</f>
        <v>0</v>
      </c>
      <c r="L44" s="356">
        <f t="shared" ref="L44:V44" si="4">L38+L40+L42</f>
        <v>0</v>
      </c>
      <c r="M44" s="356">
        <f t="shared" si="4"/>
        <v>0</v>
      </c>
      <c r="N44" s="356">
        <f t="shared" si="4"/>
        <v>0</v>
      </c>
      <c r="O44" s="356">
        <f t="shared" si="4"/>
        <v>0</v>
      </c>
      <c r="P44" s="356">
        <f t="shared" si="4"/>
        <v>0</v>
      </c>
      <c r="Q44" s="357">
        <f t="shared" si="4"/>
        <v>0</v>
      </c>
      <c r="R44" s="356">
        <f t="shared" si="4"/>
        <v>0</v>
      </c>
      <c r="S44" s="356">
        <f t="shared" si="4"/>
        <v>0</v>
      </c>
      <c r="T44" s="356">
        <f t="shared" si="4"/>
        <v>0</v>
      </c>
      <c r="U44" s="356">
        <f t="shared" si="4"/>
        <v>0</v>
      </c>
      <c r="V44" s="358">
        <f t="shared" si="4"/>
        <v>0</v>
      </c>
    </row>
    <row r="45" spans="1:23" ht="17.25" customHeight="1" thickBot="1">
      <c r="A45" s="2031"/>
      <c r="B45" s="2025"/>
      <c r="C45" s="2026"/>
      <c r="D45" s="2028"/>
      <c r="E45" s="2028"/>
      <c r="F45" s="2002"/>
      <c r="G45" s="2002"/>
      <c r="H45" s="2002"/>
      <c r="I45" s="2002"/>
      <c r="J45" s="2002"/>
      <c r="K45" s="438">
        <f>+K39+K41+K43</f>
        <v>0</v>
      </c>
      <c r="L45" s="439">
        <f t="shared" ref="L45:V45" si="5">+L39+L41+L43</f>
        <v>0</v>
      </c>
      <c r="M45" s="439">
        <f t="shared" si="5"/>
        <v>0</v>
      </c>
      <c r="N45" s="439">
        <f t="shared" si="5"/>
        <v>0</v>
      </c>
      <c r="O45" s="439">
        <f t="shared" si="5"/>
        <v>0</v>
      </c>
      <c r="P45" s="439">
        <f t="shared" si="5"/>
        <v>0</v>
      </c>
      <c r="Q45" s="440">
        <f t="shared" si="5"/>
        <v>0</v>
      </c>
      <c r="R45" s="439">
        <f t="shared" si="5"/>
        <v>0</v>
      </c>
      <c r="S45" s="439">
        <f t="shared" si="5"/>
        <v>0</v>
      </c>
      <c r="T45" s="439">
        <f t="shared" si="5"/>
        <v>0</v>
      </c>
      <c r="U45" s="439">
        <f t="shared" si="5"/>
        <v>0</v>
      </c>
      <c r="V45" s="441">
        <f t="shared" si="5"/>
        <v>0</v>
      </c>
    </row>
    <row r="46" spans="1:23" ht="17.25" customHeight="1" thickTop="1">
      <c r="A46" s="2007" t="s">
        <v>628</v>
      </c>
      <c r="B46" s="2008"/>
      <c r="C46" s="2009"/>
      <c r="D46" s="2013">
        <f>D26+D36+D44</f>
        <v>0</v>
      </c>
      <c r="E46" s="2013">
        <f>E26+E36+E44</f>
        <v>0</v>
      </c>
      <c r="F46" s="2015"/>
      <c r="G46" s="2015"/>
      <c r="H46" s="2017"/>
      <c r="I46" s="2003"/>
      <c r="J46" s="2005"/>
      <c r="K46" s="363">
        <f>K26+K36+K44</f>
        <v>0</v>
      </c>
      <c r="L46" s="356">
        <f t="shared" ref="L46:V47" si="6">L26+L36+L44</f>
        <v>0</v>
      </c>
      <c r="M46" s="356">
        <f t="shared" si="6"/>
        <v>0</v>
      </c>
      <c r="N46" s="356">
        <f t="shared" si="6"/>
        <v>0</v>
      </c>
      <c r="O46" s="356">
        <f t="shared" si="6"/>
        <v>0</v>
      </c>
      <c r="P46" s="356">
        <f t="shared" si="6"/>
        <v>0</v>
      </c>
      <c r="Q46" s="364">
        <f t="shared" si="6"/>
        <v>0</v>
      </c>
      <c r="R46" s="365">
        <f t="shared" si="6"/>
        <v>0</v>
      </c>
      <c r="S46" s="356">
        <f t="shared" si="6"/>
        <v>0</v>
      </c>
      <c r="T46" s="356">
        <f t="shared" si="6"/>
        <v>0</v>
      </c>
      <c r="U46" s="356">
        <f t="shared" si="6"/>
        <v>0</v>
      </c>
      <c r="V46" s="358">
        <f t="shared" si="6"/>
        <v>0</v>
      </c>
    </row>
    <row r="47" spans="1:23" ht="17.25" customHeight="1" thickBot="1">
      <c r="A47" s="2010"/>
      <c r="B47" s="2011"/>
      <c r="C47" s="2012"/>
      <c r="D47" s="2014"/>
      <c r="E47" s="2014"/>
      <c r="F47" s="2016"/>
      <c r="G47" s="2016"/>
      <c r="H47" s="2018"/>
      <c r="I47" s="2004"/>
      <c r="J47" s="2006"/>
      <c r="K47" s="366">
        <f>K27+K37+K45</f>
        <v>0</v>
      </c>
      <c r="L47" s="367">
        <f t="shared" si="6"/>
        <v>0</v>
      </c>
      <c r="M47" s="367">
        <f t="shared" si="6"/>
        <v>0</v>
      </c>
      <c r="N47" s="367">
        <f t="shared" si="6"/>
        <v>0</v>
      </c>
      <c r="O47" s="367">
        <f t="shared" si="6"/>
        <v>0</v>
      </c>
      <c r="P47" s="367">
        <f t="shared" si="6"/>
        <v>0</v>
      </c>
      <c r="Q47" s="368">
        <f t="shared" si="6"/>
        <v>0</v>
      </c>
      <c r="R47" s="369">
        <f t="shared" si="6"/>
        <v>0</v>
      </c>
      <c r="S47" s="367">
        <f t="shared" si="6"/>
        <v>0</v>
      </c>
      <c r="T47" s="367">
        <f t="shared" si="6"/>
        <v>0</v>
      </c>
      <c r="U47" s="367">
        <f t="shared" si="6"/>
        <v>0</v>
      </c>
      <c r="V47" s="370">
        <f t="shared" si="6"/>
        <v>0</v>
      </c>
      <c r="W47" s="442"/>
    </row>
    <row r="48" spans="1:23" ht="9" customHeight="1"/>
    <row r="49" spans="11:22" hidden="1">
      <c r="K49" s="443"/>
      <c r="L49" s="443"/>
      <c r="M49" s="443"/>
      <c r="N49" s="443"/>
      <c r="O49" s="443"/>
      <c r="P49" s="443"/>
      <c r="Q49" s="444">
        <v>0</v>
      </c>
      <c r="R49" s="443"/>
      <c r="S49" s="443"/>
      <c r="T49" s="443">
        <v>12</v>
      </c>
      <c r="U49" s="443"/>
      <c r="V49" s="443"/>
    </row>
    <row r="50" spans="11:22" hidden="1">
      <c r="K50" s="443"/>
      <c r="L50" s="443"/>
      <c r="M50" s="443"/>
      <c r="N50" s="443"/>
      <c r="O50" s="443"/>
      <c r="P50" s="443"/>
      <c r="Q50" s="444">
        <v>0</v>
      </c>
      <c r="R50" s="443"/>
      <c r="S50" s="443"/>
      <c r="T50" s="443">
        <v>12</v>
      </c>
      <c r="U50" s="443"/>
      <c r="V50" s="443"/>
    </row>
    <row r="51" spans="11:22" hidden="1">
      <c r="K51" s="443"/>
      <c r="L51" s="443"/>
      <c r="M51" s="443"/>
      <c r="N51" s="443"/>
      <c r="O51" s="443"/>
      <c r="P51" s="443"/>
      <c r="Q51" s="444">
        <v>0</v>
      </c>
      <c r="R51" s="443"/>
      <c r="S51" s="443"/>
      <c r="T51" s="443">
        <v>12</v>
      </c>
      <c r="U51" s="443"/>
      <c r="V51" s="443"/>
    </row>
  </sheetData>
  <sheetProtection selectLockedCells="1"/>
  <mergeCells count="181">
    <mergeCell ref="R12:R13"/>
    <mergeCell ref="G20:G21"/>
    <mergeCell ref="O11:P11"/>
    <mergeCell ref="Q11:T11"/>
    <mergeCell ref="U11:V11"/>
    <mergeCell ref="C12:C13"/>
    <mergeCell ref="D12:D13"/>
    <mergeCell ref="E12:E13"/>
    <mergeCell ref="F12:F13"/>
    <mergeCell ref="G12:G13"/>
    <mergeCell ref="H12:H13"/>
    <mergeCell ref="I12:I13"/>
    <mergeCell ref="D11:E11"/>
    <mergeCell ref="F11:G11"/>
    <mergeCell ref="H11:J11"/>
    <mergeCell ref="K11:N11"/>
    <mergeCell ref="J12:J13"/>
    <mergeCell ref="K12:K13"/>
    <mergeCell ref="L12:L13"/>
    <mergeCell ref="M12:M13"/>
    <mergeCell ref="T12:T13"/>
    <mergeCell ref="U12:U13"/>
    <mergeCell ref="V12:V13"/>
    <mergeCell ref="P12:P13"/>
    <mergeCell ref="Q12:Q13"/>
    <mergeCell ref="B18:B19"/>
    <mergeCell ref="C18:C19"/>
    <mergeCell ref="D18:D19"/>
    <mergeCell ref="E18:E19"/>
    <mergeCell ref="F18:F19"/>
    <mergeCell ref="G18:G19"/>
    <mergeCell ref="H18:H19"/>
    <mergeCell ref="I18:I19"/>
    <mergeCell ref="J18:J19"/>
    <mergeCell ref="S12:S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C14:C15"/>
    <mergeCell ref="D14:D15"/>
    <mergeCell ref="E14:E15"/>
    <mergeCell ref="F14:F15"/>
    <mergeCell ref="G14:G15"/>
    <mergeCell ref="N12:N13"/>
    <mergeCell ref="O12:O13"/>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F21"/>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D42:D43"/>
    <mergeCell ref="E42:E43"/>
    <mergeCell ref="F42:F43"/>
    <mergeCell ref="G42:G43"/>
    <mergeCell ref="H42:H43"/>
    <mergeCell ref="B40:B41"/>
    <mergeCell ref="C40:C41"/>
    <mergeCell ref="D40:D41"/>
    <mergeCell ref="E40:E41"/>
    <mergeCell ref="F40:F41"/>
    <mergeCell ref="G40:G41"/>
    <mergeCell ref="B42:B43"/>
    <mergeCell ref="C42:C43"/>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s>
  <phoneticPr fontId="2"/>
  <dataValidations count="2">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s>
  <printOptions horizontalCentered="1"/>
  <pageMargins left="0.55118110236220474" right="0.19685039370078741" top="0.59055118110236227" bottom="0.19685039370078741" header="0.19685039370078741" footer="0"/>
  <pageSetup paperSize="9"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O48"/>
  <sheetViews>
    <sheetView showGridLines="0" view="pageBreakPreview" zoomScaleNormal="100" zoomScaleSheetLayoutView="100" workbookViewId="0">
      <selection activeCell="B4" sqref="B4"/>
    </sheetView>
  </sheetViews>
  <sheetFormatPr defaultRowHeight="13.5"/>
  <cols>
    <col min="1" max="1" width="0.875" style="329" customWidth="1"/>
    <col min="2" max="2" width="9" style="329"/>
    <col min="3" max="3" width="8.5" style="329" customWidth="1"/>
    <col min="4" max="4" width="4.75" style="329" customWidth="1"/>
    <col min="5" max="5" width="9" style="329"/>
    <col min="6" max="6" width="11.625" style="329" customWidth="1"/>
    <col min="7" max="7" width="7.625" style="329" customWidth="1"/>
    <col min="8" max="8" width="2.625" style="329" customWidth="1"/>
    <col min="9" max="9" width="8.625" style="329" customWidth="1"/>
    <col min="10" max="10" width="2.625" style="329" customWidth="1"/>
    <col min="11" max="11" width="8.625" style="329" customWidth="1"/>
    <col min="12" max="12" width="2.625" style="329" customWidth="1"/>
    <col min="13" max="13" width="10.625" style="329" customWidth="1"/>
    <col min="14" max="14" width="0.875" style="329" customWidth="1"/>
    <col min="15" max="16384" width="9" style="329"/>
  </cols>
  <sheetData>
    <row r="1" spans="2:13" ht="16.5" customHeight="1"/>
    <row r="2" spans="2:13" ht="16.5" customHeight="1">
      <c r="B2" s="1032" t="str">
        <f>"社会福祉施設等整備事業計画書(令和８年度母子生活支援施設整備分)"&amp;"【 "&amp;施設1!I12&amp;" 】"</f>
        <v>社会福祉施設等整備事業計画書(令和８年度母子生活支援施設整備分)【 創設 】</v>
      </c>
      <c r="C2" s="1032"/>
      <c r="D2" s="1032"/>
      <c r="E2" s="1032"/>
      <c r="F2" s="1032"/>
      <c r="G2" s="1032"/>
      <c r="H2" s="1032"/>
      <c r="I2" s="1032"/>
      <c r="J2" s="1032"/>
      <c r="K2" s="1032"/>
      <c r="L2" s="1032"/>
      <c r="M2" s="1032"/>
    </row>
    <row r="3" spans="2:13" ht="16.5" customHeight="1">
      <c r="B3" s="328"/>
      <c r="C3" s="328"/>
      <c r="D3" s="328"/>
      <c r="E3" s="328"/>
      <c r="F3" s="328"/>
      <c r="G3" s="328"/>
      <c r="H3" s="328"/>
      <c r="I3" s="328"/>
      <c r="J3" s="328"/>
      <c r="K3" s="328"/>
      <c r="L3" s="328"/>
      <c r="M3" s="328"/>
    </row>
    <row r="4" spans="2:13" ht="17.25" customHeight="1">
      <c r="G4" s="1031" t="s">
        <v>593</v>
      </c>
      <c r="H4" s="1031"/>
      <c r="I4" s="330" t="s">
        <v>594</v>
      </c>
      <c r="J4" s="329" t="s">
        <v>598</v>
      </c>
    </row>
    <row r="5" spans="2:13" ht="17.25" customHeight="1">
      <c r="G5" s="1031" t="s">
        <v>99</v>
      </c>
      <c r="H5" s="1031"/>
      <c r="I5" s="724"/>
      <c r="J5" s="1033"/>
      <c r="K5" s="1033"/>
      <c r="L5" s="1033"/>
      <c r="M5" s="1033"/>
    </row>
    <row r="6" spans="2:13" ht="17.25" customHeight="1">
      <c r="G6" s="1031" t="s">
        <v>100</v>
      </c>
      <c r="H6" s="1031"/>
      <c r="I6" s="724"/>
      <c r="J6" s="1033"/>
      <c r="K6" s="1033"/>
      <c r="L6" s="1033"/>
      <c r="M6" s="1033"/>
    </row>
    <row r="7" spans="2:13" ht="17.25" customHeight="1">
      <c r="G7" s="1031" t="s">
        <v>101</v>
      </c>
      <c r="H7" s="1031"/>
      <c r="I7" s="724"/>
      <c r="J7" s="733"/>
      <c r="K7" s="1051"/>
      <c r="L7" s="1051"/>
      <c r="M7" s="1051"/>
    </row>
    <row r="8" spans="2:13" ht="17.25" customHeight="1"/>
    <row r="9" spans="2:13" ht="17.25" customHeight="1">
      <c r="B9" s="329" t="s">
        <v>75</v>
      </c>
    </row>
    <row r="10" spans="2:13" ht="17.25" customHeight="1"/>
    <row r="11" spans="2:13" ht="15" customHeight="1">
      <c r="B11" s="292" t="s">
        <v>114</v>
      </c>
      <c r="C11" s="615"/>
      <c r="D11" s="466"/>
      <c r="E11" s="466"/>
      <c r="F11" s="467"/>
      <c r="G11" s="292" t="s">
        <v>121</v>
      </c>
      <c r="H11" s="734"/>
      <c r="I11" s="734"/>
      <c r="J11" s="734"/>
      <c r="K11" s="734"/>
      <c r="L11" s="734"/>
      <c r="M11" s="735"/>
    </row>
    <row r="12" spans="2:13" ht="15" customHeight="1">
      <c r="B12" s="1054" t="s">
        <v>1090</v>
      </c>
      <c r="C12" s="1055"/>
      <c r="D12" s="1055"/>
      <c r="E12" s="1055"/>
      <c r="F12" s="1056"/>
      <c r="G12" s="736"/>
      <c r="H12" s="737"/>
      <c r="I12" s="1044" t="s">
        <v>1089</v>
      </c>
      <c r="J12" s="1052"/>
      <c r="K12" s="1052"/>
      <c r="L12" s="1052"/>
      <c r="M12" s="1053"/>
    </row>
    <row r="13" spans="2:13" ht="15" customHeight="1">
      <c r="B13" s="1054"/>
      <c r="C13" s="1055"/>
      <c r="D13" s="1055"/>
      <c r="E13" s="1055"/>
      <c r="F13" s="1056"/>
      <c r="G13" s="736"/>
      <c r="H13" s="737"/>
      <c r="I13" s="1052"/>
      <c r="J13" s="1052"/>
      <c r="K13" s="1052"/>
      <c r="L13" s="1052"/>
      <c r="M13" s="1053"/>
    </row>
    <row r="14" spans="2:13" ht="15" customHeight="1">
      <c r="B14" s="1057"/>
      <c r="C14" s="1058"/>
      <c r="D14" s="1058"/>
      <c r="E14" s="1058"/>
      <c r="F14" s="1059"/>
      <c r="G14" s="738"/>
      <c r="H14" s="739"/>
      <c r="I14" s="739"/>
      <c r="J14" s="739"/>
      <c r="K14" s="739"/>
      <c r="L14" s="739"/>
      <c r="M14" s="470"/>
    </row>
    <row r="15" spans="2:13" ht="17.25" customHeight="1">
      <c r="B15" s="292" t="s">
        <v>115</v>
      </c>
      <c r="C15" s="615"/>
      <c r="D15" s="734"/>
      <c r="E15" s="734"/>
      <c r="F15" s="735"/>
      <c r="G15" s="292"/>
      <c r="H15" s="734"/>
      <c r="I15" s="734"/>
      <c r="J15" s="734"/>
      <c r="K15" s="734"/>
      <c r="L15" s="734"/>
      <c r="M15" s="735"/>
    </row>
    <row r="16" spans="2:13" ht="17.25" customHeight="1">
      <c r="B16" s="1050" t="s">
        <v>1174</v>
      </c>
      <c r="C16" s="1044"/>
      <c r="D16" s="1044"/>
      <c r="E16" s="1044"/>
      <c r="F16" s="1045"/>
      <c r="G16" s="852" t="s">
        <v>122</v>
      </c>
      <c r="H16" s="616"/>
      <c r="I16" s="781"/>
      <c r="J16" s="1055"/>
      <c r="K16" s="1055"/>
      <c r="L16" s="1029" t="s">
        <v>1092</v>
      </c>
      <c r="M16" s="1030"/>
    </row>
    <row r="17" spans="2:15" ht="17.25" customHeight="1">
      <c r="B17" s="1050"/>
      <c r="C17" s="1044"/>
      <c r="D17" s="1044"/>
      <c r="E17" s="1044"/>
      <c r="F17" s="1045"/>
      <c r="G17" s="725"/>
      <c r="H17" s="737"/>
      <c r="I17" s="781"/>
      <c r="J17" s="1055"/>
      <c r="K17" s="1055"/>
      <c r="L17" s="1029"/>
      <c r="M17" s="1030"/>
      <c r="O17" s="616"/>
    </row>
    <row r="18" spans="2:15" ht="28.5" customHeight="1">
      <c r="B18" s="738"/>
      <c r="C18" s="739"/>
      <c r="D18" s="739"/>
      <c r="E18" s="739"/>
      <c r="F18" s="470"/>
      <c r="G18" s="738" t="s">
        <v>1175</v>
      </c>
      <c r="H18" s="739"/>
      <c r="I18" s="739"/>
      <c r="J18" s="1046"/>
      <c r="K18" s="1046"/>
      <c r="L18" s="739" t="s">
        <v>1176</v>
      </c>
      <c r="M18" s="470"/>
    </row>
    <row r="19" spans="2:15" ht="17.25" customHeight="1">
      <c r="B19" s="292" t="s">
        <v>761</v>
      </c>
      <c r="C19" s="615"/>
      <c r="D19" s="734"/>
      <c r="E19" s="734"/>
      <c r="F19" s="734"/>
      <c r="G19" s="734"/>
      <c r="H19" s="734"/>
      <c r="I19" s="734"/>
      <c r="J19" s="734"/>
      <c r="K19" s="734"/>
      <c r="L19" s="734"/>
      <c r="M19" s="735"/>
    </row>
    <row r="20" spans="2:15" ht="17.25" customHeight="1">
      <c r="B20" s="293"/>
      <c r="C20" s="1029" t="s">
        <v>197</v>
      </c>
      <c r="D20" s="1029"/>
      <c r="E20" s="1029"/>
      <c r="F20" s="1029"/>
      <c r="G20" s="1029"/>
      <c r="H20" s="1029"/>
      <c r="I20" s="1029"/>
      <c r="J20" s="1029"/>
      <c r="K20" s="1029"/>
      <c r="L20" s="1029"/>
      <c r="M20" s="1030"/>
    </row>
    <row r="21" spans="2:15" ht="17.25" customHeight="1">
      <c r="B21" s="738"/>
      <c r="C21" s="1042"/>
      <c r="D21" s="1042"/>
      <c r="E21" s="1042"/>
      <c r="F21" s="1042"/>
      <c r="G21" s="1042"/>
      <c r="H21" s="1042"/>
      <c r="I21" s="1042"/>
      <c r="J21" s="1042"/>
      <c r="K21" s="1042"/>
      <c r="L21" s="1042"/>
      <c r="M21" s="1043"/>
    </row>
    <row r="22" spans="2:15" ht="17.25" customHeight="1">
      <c r="B22" s="292" t="s">
        <v>116</v>
      </c>
      <c r="C22" s="615"/>
      <c r="D22" s="735"/>
      <c r="E22" s="292" t="s">
        <v>118</v>
      </c>
      <c r="F22" s="1040"/>
      <c r="G22" s="1040"/>
      <c r="H22" s="1040"/>
      <c r="I22" s="1040"/>
      <c r="J22" s="1040"/>
      <c r="K22" s="1040"/>
      <c r="L22" s="1040"/>
      <c r="M22" s="1041"/>
    </row>
    <row r="23" spans="2:15" ht="17.25" customHeight="1">
      <c r="B23" s="293"/>
      <c r="C23" s="616"/>
      <c r="D23" s="469"/>
      <c r="E23" s="738"/>
      <c r="F23" s="1042"/>
      <c r="G23" s="1042"/>
      <c r="H23" s="1042"/>
      <c r="I23" s="1042"/>
      <c r="J23" s="1042"/>
      <c r="K23" s="1042"/>
      <c r="L23" s="1042"/>
      <c r="M23" s="1043"/>
    </row>
    <row r="24" spans="2:15" ht="17.25" customHeight="1">
      <c r="B24" s="293" t="s">
        <v>604</v>
      </c>
      <c r="C24" s="616"/>
      <c r="D24" s="469"/>
      <c r="E24" s="616" t="s">
        <v>100</v>
      </c>
      <c r="F24" s="1040"/>
      <c r="G24" s="1040"/>
      <c r="H24" s="1040"/>
      <c r="I24" s="1040"/>
      <c r="J24" s="1040"/>
      <c r="K24" s="1040"/>
      <c r="L24" s="1040"/>
      <c r="M24" s="1041"/>
    </row>
    <row r="25" spans="2:15" ht="17.25" customHeight="1">
      <c r="B25" s="293" t="s">
        <v>117</v>
      </c>
      <c r="C25" s="616"/>
      <c r="D25" s="469"/>
      <c r="E25" s="616"/>
      <c r="F25" s="1042"/>
      <c r="G25" s="1042"/>
      <c r="H25" s="1042"/>
      <c r="I25" s="1042"/>
      <c r="J25" s="1042"/>
      <c r="K25" s="1042"/>
      <c r="L25" s="1042"/>
      <c r="M25" s="1043"/>
    </row>
    <row r="26" spans="2:15" ht="17.25" customHeight="1">
      <c r="B26" s="293"/>
      <c r="C26" s="616"/>
      <c r="D26" s="469"/>
      <c r="E26" s="292" t="s">
        <v>119</v>
      </c>
      <c r="F26" s="734"/>
      <c r="G26" s="734"/>
      <c r="H26" s="734"/>
      <c r="I26" s="734"/>
      <c r="J26" s="734"/>
      <c r="K26" s="734"/>
      <c r="L26" s="734"/>
      <c r="M26" s="735"/>
    </row>
    <row r="27" spans="2:15" ht="17.25" customHeight="1">
      <c r="B27" s="293"/>
      <c r="C27" s="616"/>
      <c r="D27" s="469"/>
      <c r="E27" s="293"/>
      <c r="F27" s="616" t="s">
        <v>120</v>
      </c>
      <c r="G27" s="616"/>
      <c r="H27" s="616"/>
      <c r="I27" s="616"/>
      <c r="J27" s="1048"/>
      <c r="K27" s="1033"/>
      <c r="L27" s="1033"/>
      <c r="M27" s="1049"/>
    </row>
    <row r="28" spans="2:15" ht="17.25" customHeight="1">
      <c r="B28" s="293"/>
      <c r="C28" s="616"/>
      <c r="D28" s="469"/>
      <c r="E28" s="293"/>
      <c r="F28" s="616" t="s">
        <v>521</v>
      </c>
      <c r="G28" s="616"/>
      <c r="H28" s="616"/>
      <c r="I28" s="616"/>
      <c r="J28" s="1048"/>
      <c r="K28" s="1033"/>
      <c r="L28" s="1033"/>
      <c r="M28" s="1049"/>
    </row>
    <row r="29" spans="2:15" ht="17.25" customHeight="1">
      <c r="B29" s="293"/>
      <c r="C29" s="616"/>
      <c r="D29" s="469"/>
      <c r="E29" s="293"/>
      <c r="F29" s="616" t="s">
        <v>522</v>
      </c>
      <c r="G29" s="616"/>
      <c r="H29" s="616"/>
      <c r="I29" s="616"/>
      <c r="J29" s="1048"/>
      <c r="K29" s="1048"/>
      <c r="L29" s="1048"/>
      <c r="M29" s="1049"/>
    </row>
    <row r="30" spans="2:15" ht="17.25" customHeight="1">
      <c r="B30" s="293"/>
      <c r="C30" s="616"/>
      <c r="D30" s="469"/>
      <c r="E30" s="616"/>
      <c r="F30" s="616" t="s">
        <v>99</v>
      </c>
      <c r="G30" s="616"/>
      <c r="H30" s="616"/>
      <c r="I30" s="616"/>
      <c r="J30" s="1044"/>
      <c r="K30" s="1044"/>
      <c r="L30" s="1044"/>
      <c r="M30" s="1045"/>
    </row>
    <row r="31" spans="2:15" ht="17.25" customHeight="1">
      <c r="B31" s="738"/>
      <c r="C31" s="739"/>
      <c r="D31" s="470"/>
      <c r="E31" s="739"/>
      <c r="F31" s="739" t="s">
        <v>520</v>
      </c>
      <c r="G31" s="739"/>
      <c r="H31" s="739"/>
      <c r="I31" s="739"/>
      <c r="J31" s="1046"/>
      <c r="K31" s="1046"/>
      <c r="L31" s="1046"/>
      <c r="M31" s="1047"/>
    </row>
    <row r="32" spans="2:15" ht="17.25" customHeight="1">
      <c r="B32" s="293" t="s">
        <v>1082</v>
      </c>
      <c r="C32" s="616"/>
      <c r="D32" s="616"/>
      <c r="E32" s="616"/>
      <c r="F32" s="616"/>
      <c r="G32" s="616"/>
      <c r="H32" s="616"/>
      <c r="I32" s="616"/>
      <c r="J32" s="616"/>
      <c r="K32" s="616"/>
      <c r="L32" s="616"/>
      <c r="M32" s="469"/>
    </row>
    <row r="33" spans="2:13" ht="17.25" customHeight="1">
      <c r="B33" s="1034"/>
      <c r="C33" s="1035"/>
      <c r="D33" s="1035"/>
      <c r="E33" s="1035"/>
      <c r="F33" s="1035"/>
      <c r="G33" s="1035"/>
      <c r="H33" s="1035"/>
      <c r="I33" s="1035"/>
      <c r="J33" s="1035"/>
      <c r="K33" s="1035"/>
      <c r="L33" s="1035"/>
      <c r="M33" s="1036"/>
    </row>
    <row r="34" spans="2:13" ht="17.25" customHeight="1">
      <c r="B34" s="1034"/>
      <c r="C34" s="1035"/>
      <c r="D34" s="1035"/>
      <c r="E34" s="1035"/>
      <c r="F34" s="1035"/>
      <c r="G34" s="1035"/>
      <c r="H34" s="1035"/>
      <c r="I34" s="1035"/>
      <c r="J34" s="1035"/>
      <c r="K34" s="1035"/>
      <c r="L34" s="1035"/>
      <c r="M34" s="1036"/>
    </row>
    <row r="35" spans="2:13" ht="17.25" customHeight="1">
      <c r="B35" s="1034"/>
      <c r="C35" s="1035"/>
      <c r="D35" s="1035"/>
      <c r="E35" s="1035"/>
      <c r="F35" s="1035"/>
      <c r="G35" s="1035"/>
      <c r="H35" s="1035"/>
      <c r="I35" s="1035"/>
      <c r="J35" s="1035"/>
      <c r="K35" s="1035"/>
      <c r="L35" s="1035"/>
      <c r="M35" s="1036"/>
    </row>
    <row r="36" spans="2:13" ht="17.25" customHeight="1">
      <c r="B36" s="1034"/>
      <c r="C36" s="1035"/>
      <c r="D36" s="1035"/>
      <c r="E36" s="1035"/>
      <c r="F36" s="1035"/>
      <c r="G36" s="1035"/>
      <c r="H36" s="1035"/>
      <c r="I36" s="1035"/>
      <c r="J36" s="1035"/>
      <c r="K36" s="1035"/>
      <c r="L36" s="1035"/>
      <c r="M36" s="1036"/>
    </row>
    <row r="37" spans="2:13" ht="17.25" customHeight="1">
      <c r="B37" s="1034"/>
      <c r="C37" s="1035"/>
      <c r="D37" s="1035"/>
      <c r="E37" s="1035"/>
      <c r="F37" s="1035"/>
      <c r="G37" s="1035"/>
      <c r="H37" s="1035"/>
      <c r="I37" s="1035"/>
      <c r="J37" s="1035"/>
      <c r="K37" s="1035"/>
      <c r="L37" s="1035"/>
      <c r="M37" s="1036"/>
    </row>
    <row r="38" spans="2:13" ht="17.25" customHeight="1">
      <c r="B38" s="1034"/>
      <c r="C38" s="1035"/>
      <c r="D38" s="1035"/>
      <c r="E38" s="1035"/>
      <c r="F38" s="1035"/>
      <c r="G38" s="1035"/>
      <c r="H38" s="1035"/>
      <c r="I38" s="1035"/>
      <c r="J38" s="1035"/>
      <c r="K38" s="1035"/>
      <c r="L38" s="1035"/>
      <c r="M38" s="1036"/>
    </row>
    <row r="39" spans="2:13" ht="17.25" customHeight="1">
      <c r="B39" s="1034"/>
      <c r="C39" s="1035"/>
      <c r="D39" s="1035"/>
      <c r="E39" s="1035"/>
      <c r="F39" s="1035"/>
      <c r="G39" s="1035"/>
      <c r="H39" s="1035"/>
      <c r="I39" s="1035"/>
      <c r="J39" s="1035"/>
      <c r="K39" s="1035"/>
      <c r="L39" s="1035"/>
      <c r="M39" s="1036"/>
    </row>
    <row r="40" spans="2:13" ht="17.25" customHeight="1">
      <c r="B40" s="1034"/>
      <c r="C40" s="1035"/>
      <c r="D40" s="1035"/>
      <c r="E40" s="1035"/>
      <c r="F40" s="1035"/>
      <c r="G40" s="1035"/>
      <c r="H40" s="1035"/>
      <c r="I40" s="1035"/>
      <c r="J40" s="1035"/>
      <c r="K40" s="1035"/>
      <c r="L40" s="1035"/>
      <c r="M40" s="1036"/>
    </row>
    <row r="41" spans="2:13" ht="17.25" customHeight="1">
      <c r="B41" s="1034"/>
      <c r="C41" s="1035"/>
      <c r="D41" s="1035"/>
      <c r="E41" s="1035"/>
      <c r="F41" s="1035"/>
      <c r="G41" s="1035"/>
      <c r="H41" s="1035"/>
      <c r="I41" s="1035"/>
      <c r="J41" s="1035"/>
      <c r="K41" s="1035"/>
      <c r="L41" s="1035"/>
      <c r="M41" s="1036"/>
    </row>
    <row r="42" spans="2:13" ht="17.25" customHeight="1">
      <c r="B42" s="1034"/>
      <c r="C42" s="1035"/>
      <c r="D42" s="1035"/>
      <c r="E42" s="1035"/>
      <c r="F42" s="1035"/>
      <c r="G42" s="1035"/>
      <c r="H42" s="1035"/>
      <c r="I42" s="1035"/>
      <c r="J42" s="1035"/>
      <c r="K42" s="1035"/>
      <c r="L42" s="1035"/>
      <c r="M42" s="1036"/>
    </row>
    <row r="43" spans="2:13" ht="17.25" customHeight="1">
      <c r="B43" s="1034"/>
      <c r="C43" s="1035"/>
      <c r="D43" s="1035"/>
      <c r="E43" s="1035"/>
      <c r="F43" s="1035"/>
      <c r="G43" s="1035"/>
      <c r="H43" s="1035"/>
      <c r="I43" s="1035"/>
      <c r="J43" s="1035"/>
      <c r="K43" s="1035"/>
      <c r="L43" s="1035"/>
      <c r="M43" s="1036"/>
    </row>
    <row r="44" spans="2:13" ht="17.25" customHeight="1">
      <c r="B44" s="1034"/>
      <c r="C44" s="1035"/>
      <c r="D44" s="1035"/>
      <c r="E44" s="1035"/>
      <c r="F44" s="1035"/>
      <c r="G44" s="1035"/>
      <c r="H44" s="1035"/>
      <c r="I44" s="1035"/>
      <c r="J44" s="1035"/>
      <c r="K44" s="1035"/>
      <c r="L44" s="1035"/>
      <c r="M44" s="1036"/>
    </row>
    <row r="45" spans="2:13" ht="17.25" customHeight="1">
      <c r="B45" s="1037"/>
      <c r="C45" s="1038"/>
      <c r="D45" s="1038"/>
      <c r="E45" s="1038"/>
      <c r="F45" s="1038"/>
      <c r="G45" s="1038"/>
      <c r="H45" s="1038"/>
      <c r="I45" s="1038"/>
      <c r="J45" s="1038"/>
      <c r="K45" s="1038"/>
      <c r="L45" s="1038"/>
      <c r="M45" s="1039"/>
    </row>
    <row r="46" spans="2:13" ht="9.9499999999999993" customHeight="1">
      <c r="B46" s="616"/>
      <c r="C46" s="616"/>
      <c r="D46" s="616"/>
      <c r="E46" s="616"/>
      <c r="F46" s="616"/>
      <c r="G46" s="616"/>
      <c r="H46" s="616"/>
      <c r="I46" s="616"/>
      <c r="J46" s="616"/>
      <c r="K46" s="616"/>
      <c r="L46" s="616"/>
      <c r="M46" s="616"/>
    </row>
    <row r="47" spans="2:13">
      <c r="B47" s="329" t="s">
        <v>787</v>
      </c>
      <c r="F47" s="329" t="s">
        <v>788</v>
      </c>
    </row>
    <row r="48" spans="2:13">
      <c r="B48" s="329" t="s">
        <v>1090</v>
      </c>
      <c r="F48" s="329" t="s">
        <v>1089</v>
      </c>
    </row>
  </sheetData>
  <mergeCells count="23">
    <mergeCell ref="B33:M45"/>
    <mergeCell ref="F22:M23"/>
    <mergeCell ref="F24:M25"/>
    <mergeCell ref="G7:H7"/>
    <mergeCell ref="J30:M30"/>
    <mergeCell ref="J31:M31"/>
    <mergeCell ref="J29:M29"/>
    <mergeCell ref="J27:M27"/>
    <mergeCell ref="J28:M28"/>
    <mergeCell ref="B16:F17"/>
    <mergeCell ref="K7:M7"/>
    <mergeCell ref="I12:M13"/>
    <mergeCell ref="C20:M21"/>
    <mergeCell ref="B12:F14"/>
    <mergeCell ref="J18:K18"/>
    <mergeCell ref="J16:K17"/>
    <mergeCell ref="L16:M17"/>
    <mergeCell ref="G5:H5"/>
    <mergeCell ref="B2:M2"/>
    <mergeCell ref="G4:H4"/>
    <mergeCell ref="G6:H6"/>
    <mergeCell ref="J5:M5"/>
    <mergeCell ref="J6:M6"/>
  </mergeCells>
  <phoneticPr fontId="2"/>
  <dataValidations count="2">
    <dataValidation type="list" allowBlank="1" showInputMessage="1" sqref="I12:M13">
      <formula1>$F$48</formula1>
    </dataValidation>
    <dataValidation type="list" allowBlank="1" showInputMessage="1" showErrorMessage="1" sqref="B12">
      <formula1>$B$48</formula1>
    </dataValidation>
  </dataValidations>
  <printOptions horizontalCentered="1"/>
  <pageMargins left="0.78740157480314965" right="0.78740157480314965" top="0.98425196850393704" bottom="0.98425196850393704" header="0.51181102362204722" footer="0.51181102362204722"/>
  <pageSetup paperSize="9" scale="97"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I46"/>
  <sheetViews>
    <sheetView showGridLines="0" view="pageBreakPreview" zoomScaleNormal="100" zoomScaleSheetLayoutView="100" workbookViewId="0">
      <selection activeCell="B2" sqref="B2"/>
    </sheetView>
  </sheetViews>
  <sheetFormatPr defaultRowHeight="13.5"/>
  <cols>
    <col min="1" max="1" width="0.875" style="381" customWidth="1"/>
    <col min="2" max="4" width="9" style="381"/>
    <col min="5" max="5" width="11.625" style="381" customWidth="1"/>
    <col min="6" max="8" width="9" style="381"/>
    <col min="9" max="9" width="17.75" style="381" customWidth="1"/>
    <col min="10" max="10" width="0.875" style="381" customWidth="1"/>
    <col min="11" max="16384" width="9" style="381"/>
  </cols>
  <sheetData>
    <row r="1" spans="2:9">
      <c r="B1" s="381" t="s">
        <v>76</v>
      </c>
    </row>
    <row r="3" spans="2:9" ht="17.25" customHeight="1">
      <c r="B3" s="292" t="s">
        <v>1231</v>
      </c>
      <c r="C3" s="464"/>
      <c r="D3" s="464"/>
      <c r="E3" s="464"/>
      <c r="F3" s="464"/>
      <c r="G3" s="464"/>
      <c r="H3" s="464"/>
      <c r="I3" s="465"/>
    </row>
    <row r="4" spans="2:9" ht="17.25" customHeight="1">
      <c r="B4" s="899"/>
      <c r="C4" s="856"/>
      <c r="D4" s="856"/>
      <c r="E4" s="856"/>
      <c r="F4" s="856"/>
      <c r="G4" s="856"/>
      <c r="H4" s="856"/>
      <c r="I4" s="857"/>
    </row>
    <row r="5" spans="2:9" ht="17.25" customHeight="1">
      <c r="B5" s="899"/>
      <c r="C5" s="856"/>
      <c r="D5" s="856"/>
      <c r="E5" s="856"/>
      <c r="F5" s="856"/>
      <c r="G5" s="856"/>
      <c r="H5" s="856"/>
      <c r="I5" s="857"/>
    </row>
    <row r="6" spans="2:9" ht="17.25" customHeight="1">
      <c r="B6" s="899"/>
      <c r="C6" s="856"/>
      <c r="D6" s="856"/>
      <c r="E6" s="856"/>
      <c r="F6" s="856"/>
      <c r="G6" s="856"/>
      <c r="H6" s="856"/>
      <c r="I6" s="857"/>
    </row>
    <row r="7" spans="2:9" ht="17.25" customHeight="1">
      <c r="B7" s="899"/>
      <c r="C7" s="856"/>
      <c r="D7" s="856"/>
      <c r="E7" s="856"/>
      <c r="F7" s="856"/>
      <c r="G7" s="856"/>
      <c r="H7" s="856"/>
      <c r="I7" s="857"/>
    </row>
    <row r="8" spans="2:9" ht="17.25" customHeight="1">
      <c r="B8" s="899"/>
      <c r="C8" s="856"/>
      <c r="D8" s="856"/>
      <c r="E8" s="856"/>
      <c r="F8" s="856"/>
      <c r="G8" s="856"/>
      <c r="H8" s="856"/>
      <c r="I8" s="857"/>
    </row>
    <row r="9" spans="2:9" ht="17.25" customHeight="1">
      <c r="B9" s="855"/>
      <c r="C9" s="856"/>
      <c r="D9" s="856"/>
      <c r="E9" s="856"/>
      <c r="F9" s="856"/>
      <c r="G9" s="856"/>
      <c r="H9" s="856"/>
      <c r="I9" s="857"/>
    </row>
    <row r="10" spans="2:9" ht="17.25" customHeight="1">
      <c r="B10" s="855"/>
      <c r="C10" s="856"/>
      <c r="D10" s="856"/>
      <c r="E10" s="856"/>
      <c r="F10" s="856"/>
      <c r="G10" s="856"/>
      <c r="H10" s="856"/>
      <c r="I10" s="857"/>
    </row>
    <row r="11" spans="2:9" ht="17.25" customHeight="1">
      <c r="B11" s="855"/>
      <c r="C11" s="856"/>
      <c r="D11" s="856"/>
      <c r="E11" s="856"/>
      <c r="F11" s="856"/>
      <c r="G11" s="856"/>
      <c r="H11" s="856"/>
      <c r="I11" s="857"/>
    </row>
    <row r="12" spans="2:9" ht="17.25" customHeight="1">
      <c r="B12" s="855"/>
      <c r="C12" s="856"/>
      <c r="D12" s="856"/>
      <c r="E12" s="856"/>
      <c r="F12" s="856"/>
      <c r="G12" s="856"/>
      <c r="H12" s="856"/>
      <c r="I12" s="857"/>
    </row>
    <row r="13" spans="2:9" ht="17.25" customHeight="1">
      <c r="B13" s="855"/>
      <c r="C13" s="856"/>
      <c r="D13" s="856"/>
      <c r="E13" s="856"/>
      <c r="F13" s="856"/>
      <c r="G13" s="856"/>
      <c r="H13" s="856"/>
      <c r="I13" s="857"/>
    </row>
    <row r="14" spans="2:9" ht="17.25" customHeight="1">
      <c r="B14" s="855"/>
      <c r="C14" s="856"/>
      <c r="D14" s="856"/>
      <c r="E14" s="856"/>
      <c r="F14" s="856"/>
      <c r="G14" s="856"/>
      <c r="H14" s="856"/>
      <c r="I14" s="857"/>
    </row>
    <row r="15" spans="2:9" ht="17.25" customHeight="1">
      <c r="B15" s="899"/>
      <c r="C15" s="893"/>
      <c r="D15" s="893"/>
      <c r="E15" s="893"/>
      <c r="F15" s="893"/>
      <c r="G15" s="893"/>
      <c r="H15" s="893"/>
      <c r="I15" s="857"/>
    </row>
    <row r="16" spans="2:9" ht="17.25" customHeight="1">
      <c r="B16" s="899"/>
      <c r="C16" s="893"/>
      <c r="D16" s="893"/>
      <c r="E16" s="893"/>
      <c r="F16" s="893"/>
      <c r="G16" s="893"/>
      <c r="H16" s="893"/>
      <c r="I16" s="857"/>
    </row>
    <row r="17" spans="2:9" ht="17.25" customHeight="1">
      <c r="B17" s="899"/>
      <c r="C17" s="893"/>
      <c r="D17" s="893"/>
      <c r="E17" s="893"/>
      <c r="F17" s="893"/>
      <c r="G17" s="893"/>
      <c r="H17" s="893"/>
      <c r="I17" s="857"/>
    </row>
    <row r="18" spans="2:9" ht="17.25" customHeight="1">
      <c r="B18" s="899"/>
      <c r="C18" s="893"/>
      <c r="D18" s="893"/>
      <c r="E18" s="893"/>
      <c r="F18" s="893"/>
      <c r="G18" s="893"/>
      <c r="H18" s="893"/>
      <c r="I18" s="857"/>
    </row>
    <row r="19" spans="2:9" ht="17.25" customHeight="1">
      <c r="B19" s="899"/>
      <c r="C19" s="893"/>
      <c r="D19" s="893"/>
      <c r="E19" s="893"/>
      <c r="F19" s="893"/>
      <c r="G19" s="893"/>
      <c r="H19" s="893"/>
      <c r="I19" s="857"/>
    </row>
    <row r="20" spans="2:9" ht="17.25" customHeight="1">
      <c r="B20" s="293" t="s">
        <v>1188</v>
      </c>
      <c r="C20" s="616"/>
      <c r="D20" s="616"/>
      <c r="E20" s="616"/>
      <c r="F20" s="616"/>
      <c r="G20" s="616"/>
      <c r="H20" s="616"/>
      <c r="I20" s="462"/>
    </row>
    <row r="21" spans="2:9" ht="17.25" customHeight="1">
      <c r="B21" s="899"/>
      <c r="C21" s="893"/>
      <c r="D21" s="893"/>
      <c r="E21" s="893"/>
      <c r="F21" s="893"/>
      <c r="G21" s="893"/>
      <c r="H21" s="893"/>
      <c r="I21" s="857"/>
    </row>
    <row r="22" spans="2:9" ht="17.25" customHeight="1">
      <c r="B22" s="899"/>
      <c r="C22" s="893"/>
      <c r="D22" s="893"/>
      <c r="E22" s="893"/>
      <c r="F22" s="893"/>
      <c r="G22" s="893"/>
      <c r="H22" s="893"/>
      <c r="I22" s="857"/>
    </row>
    <row r="23" spans="2:9" ht="17.25" customHeight="1">
      <c r="B23" s="899"/>
      <c r="C23" s="893"/>
      <c r="D23" s="893"/>
      <c r="E23" s="893"/>
      <c r="F23" s="893"/>
      <c r="G23" s="893"/>
      <c r="H23" s="893"/>
      <c r="I23" s="857"/>
    </row>
    <row r="24" spans="2:9" ht="17.25" customHeight="1">
      <c r="B24" s="899"/>
      <c r="C24" s="893"/>
      <c r="D24" s="893"/>
      <c r="E24" s="893"/>
      <c r="F24" s="893"/>
      <c r="G24" s="893"/>
      <c r="H24" s="893"/>
      <c r="I24" s="857"/>
    </row>
    <row r="25" spans="2:9" ht="17.25" customHeight="1">
      <c r="B25" s="855"/>
      <c r="C25" s="856"/>
      <c r="D25" s="856"/>
      <c r="E25" s="856"/>
      <c r="F25" s="856"/>
      <c r="G25" s="856"/>
      <c r="H25" s="856"/>
      <c r="I25" s="857"/>
    </row>
    <row r="26" spans="2:9" ht="17.25" customHeight="1">
      <c r="B26" s="855"/>
      <c r="C26" s="856"/>
      <c r="D26" s="856"/>
      <c r="E26" s="856"/>
      <c r="F26" s="856"/>
      <c r="G26" s="856"/>
      <c r="H26" s="856"/>
      <c r="I26" s="857"/>
    </row>
    <row r="27" spans="2:9" ht="17.25" customHeight="1">
      <c r="B27" s="855"/>
      <c r="C27" s="856"/>
      <c r="D27" s="856"/>
      <c r="E27" s="856"/>
      <c r="F27" s="856"/>
      <c r="G27" s="856"/>
      <c r="H27" s="856"/>
      <c r="I27" s="857"/>
    </row>
    <row r="28" spans="2:9" ht="17.25" customHeight="1">
      <c r="B28" s="855"/>
      <c r="C28" s="856"/>
      <c r="D28" s="856"/>
      <c r="E28" s="856"/>
      <c r="F28" s="856"/>
      <c r="G28" s="856"/>
      <c r="H28" s="856"/>
      <c r="I28" s="857"/>
    </row>
    <row r="29" spans="2:9" ht="17.25" customHeight="1">
      <c r="B29" s="463"/>
      <c r="C29" s="461"/>
      <c r="D29" s="461"/>
      <c r="E29" s="461"/>
      <c r="F29" s="461"/>
      <c r="G29" s="461"/>
      <c r="H29" s="461"/>
      <c r="I29" s="462"/>
    </row>
    <row r="30" spans="2:9" ht="17.25" customHeight="1">
      <c r="B30" s="855"/>
      <c r="C30" s="856"/>
      <c r="D30" s="856"/>
      <c r="E30" s="856"/>
      <c r="F30" s="856"/>
      <c r="G30" s="856"/>
      <c r="H30" s="856"/>
      <c r="I30" s="857"/>
    </row>
    <row r="31" spans="2:9" ht="17.25" customHeight="1">
      <c r="B31" s="855"/>
      <c r="C31" s="856"/>
      <c r="D31" s="856"/>
      <c r="E31" s="856"/>
      <c r="F31" s="856"/>
      <c r="G31" s="856"/>
      <c r="H31" s="856"/>
      <c r="I31" s="857"/>
    </row>
    <row r="32" spans="2:9" ht="17.25" customHeight="1">
      <c r="B32" s="463" t="s">
        <v>827</v>
      </c>
      <c r="C32" s="856"/>
      <c r="D32" s="856"/>
      <c r="E32" s="856"/>
      <c r="F32" s="856"/>
      <c r="G32" s="856"/>
      <c r="H32" s="856"/>
      <c r="I32" s="857"/>
    </row>
    <row r="33" spans="2:9" ht="17.25" customHeight="1">
      <c r="B33" s="855"/>
      <c r="C33" s="856"/>
      <c r="D33" s="856"/>
      <c r="E33" s="856"/>
      <c r="F33" s="856"/>
      <c r="G33" s="856"/>
      <c r="H33" s="856"/>
      <c r="I33" s="857"/>
    </row>
    <row r="34" spans="2:9" ht="17.25" customHeight="1">
      <c r="B34" s="855"/>
      <c r="C34" s="856"/>
      <c r="D34" s="856"/>
      <c r="E34" s="856"/>
      <c r="F34" s="856"/>
      <c r="G34" s="856"/>
      <c r="H34" s="856"/>
      <c r="I34" s="857"/>
    </row>
    <row r="35" spans="2:9" ht="17.25" customHeight="1">
      <c r="B35" s="855"/>
      <c r="C35" s="856"/>
      <c r="D35" s="856"/>
      <c r="E35" s="856"/>
      <c r="F35" s="856"/>
      <c r="G35" s="856"/>
      <c r="H35" s="856"/>
      <c r="I35" s="857"/>
    </row>
    <row r="36" spans="2:9" ht="17.25" customHeight="1">
      <c r="B36" s="855"/>
      <c r="C36" s="856"/>
      <c r="D36" s="856"/>
      <c r="E36" s="856"/>
      <c r="F36" s="856"/>
      <c r="G36" s="856"/>
      <c r="H36" s="856"/>
      <c r="I36" s="857"/>
    </row>
    <row r="37" spans="2:9" ht="17.25" customHeight="1">
      <c r="B37" s="463"/>
      <c r="C37" s="461"/>
      <c r="D37" s="461"/>
      <c r="E37" s="461"/>
      <c r="F37" s="461"/>
      <c r="G37" s="461"/>
      <c r="H37" s="461"/>
      <c r="I37" s="462"/>
    </row>
    <row r="38" spans="2:9" ht="17.25" customHeight="1">
      <c r="B38" s="855"/>
      <c r="C38" s="856"/>
      <c r="D38" s="856"/>
      <c r="E38" s="856"/>
      <c r="F38" s="856"/>
      <c r="G38" s="856"/>
      <c r="H38" s="856"/>
      <c r="I38" s="857"/>
    </row>
    <row r="39" spans="2:9" ht="17.25" customHeight="1">
      <c r="B39" s="855"/>
      <c r="C39" s="856"/>
      <c r="D39" s="856"/>
      <c r="E39" s="856"/>
      <c r="F39" s="856"/>
      <c r="G39" s="856"/>
      <c r="H39" s="856"/>
      <c r="I39" s="857"/>
    </row>
    <row r="40" spans="2:9" ht="17.25" customHeight="1">
      <c r="B40" s="855"/>
      <c r="C40" s="856"/>
      <c r="D40" s="856"/>
      <c r="E40" s="856"/>
      <c r="F40" s="856"/>
      <c r="G40" s="856"/>
      <c r="H40" s="856"/>
      <c r="I40" s="857"/>
    </row>
    <row r="41" spans="2:9" ht="17.25" customHeight="1">
      <c r="B41" s="855"/>
      <c r="C41" s="856"/>
      <c r="D41" s="856"/>
      <c r="E41" s="856"/>
      <c r="F41" s="856"/>
      <c r="G41" s="856"/>
      <c r="H41" s="856"/>
      <c r="I41" s="857"/>
    </row>
    <row r="42" spans="2:9" ht="17.25" customHeight="1">
      <c r="B42" s="855"/>
      <c r="C42" s="856"/>
      <c r="D42" s="856"/>
      <c r="E42" s="856"/>
      <c r="F42" s="856"/>
      <c r="G42" s="856"/>
      <c r="H42" s="856"/>
      <c r="I42" s="857"/>
    </row>
    <row r="43" spans="2:9" ht="17.25" customHeight="1">
      <c r="B43" s="855"/>
      <c r="C43" s="856"/>
      <c r="D43" s="856"/>
      <c r="E43" s="856"/>
      <c r="F43" s="856"/>
      <c r="G43" s="856"/>
      <c r="H43" s="856"/>
      <c r="I43" s="857"/>
    </row>
    <row r="44" spans="2:9" ht="17.25" customHeight="1">
      <c r="B44" s="858"/>
      <c r="C44" s="859"/>
      <c r="D44" s="859"/>
      <c r="E44" s="859"/>
      <c r="F44" s="859"/>
      <c r="G44" s="859"/>
      <c r="H44" s="859"/>
      <c r="I44" s="860"/>
    </row>
    <row r="45" spans="2:9" ht="17.25" customHeight="1">
      <c r="B45" s="381" t="s">
        <v>1315</v>
      </c>
    </row>
    <row r="46" spans="2:9" ht="17.25" customHeight="1">
      <c r="C46" s="381" t="s">
        <v>28</v>
      </c>
    </row>
  </sheetData>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J65"/>
  <sheetViews>
    <sheetView showGridLines="0" view="pageBreakPreview" topLeftCell="A46" zoomScale="106" zoomScaleNormal="100" zoomScaleSheetLayoutView="106" workbookViewId="0">
      <selection activeCell="B50" sqref="B50"/>
    </sheetView>
  </sheetViews>
  <sheetFormatPr defaultRowHeight="13.5"/>
  <cols>
    <col min="1" max="1" width="0.875" style="329" customWidth="1"/>
    <col min="2" max="2" width="9" style="329"/>
    <col min="3" max="3" width="21.625" style="329" customWidth="1"/>
    <col min="4" max="4" width="11.5" style="329" customWidth="1"/>
    <col min="5" max="5" width="13.875" style="329" customWidth="1"/>
    <col min="6" max="7" width="9" style="329"/>
    <col min="8" max="8" width="17.625" style="329" customWidth="1"/>
    <col min="9" max="9" width="0.875" style="329" customWidth="1"/>
    <col min="10" max="16384" width="9" style="329"/>
  </cols>
  <sheetData>
    <row r="1" spans="2:10">
      <c r="B1" s="329" t="s">
        <v>113</v>
      </c>
    </row>
    <row r="3" spans="2:10" ht="18.75" customHeight="1">
      <c r="B3" s="1095" t="s">
        <v>147</v>
      </c>
      <c r="C3" s="1096"/>
      <c r="D3" s="1095" t="s">
        <v>148</v>
      </c>
      <c r="E3" s="1096"/>
      <c r="F3" s="740" t="s">
        <v>133</v>
      </c>
      <c r="G3" s="1095" t="s">
        <v>149</v>
      </c>
      <c r="H3" s="1096"/>
    </row>
    <row r="4" spans="2:10" ht="18.75" customHeight="1">
      <c r="B4" s="1090"/>
      <c r="C4" s="1092"/>
      <c r="D4" s="1095" t="s">
        <v>86</v>
      </c>
      <c r="E4" s="1096"/>
      <c r="F4" s="740" t="s">
        <v>134</v>
      </c>
      <c r="G4" s="1097"/>
      <c r="H4" s="1098"/>
    </row>
    <row r="5" spans="2:10" ht="18.75" customHeight="1">
      <c r="B5" s="1090"/>
      <c r="C5" s="1092"/>
      <c r="D5" s="1095" t="s">
        <v>86</v>
      </c>
      <c r="E5" s="1096"/>
      <c r="F5" s="740" t="s">
        <v>134</v>
      </c>
      <c r="G5" s="1097"/>
      <c r="H5" s="1098"/>
    </row>
    <row r="6" spans="2:10" ht="18.75" customHeight="1">
      <c r="B6" s="1090"/>
      <c r="C6" s="1092"/>
      <c r="D6" s="1095" t="s">
        <v>86</v>
      </c>
      <c r="E6" s="1096"/>
      <c r="F6" s="740" t="s">
        <v>134</v>
      </c>
      <c r="G6" s="1099"/>
      <c r="H6" s="1041"/>
    </row>
    <row r="7" spans="2:10" ht="18.75" customHeight="1">
      <c r="B7" s="1050" t="s">
        <v>588</v>
      </c>
      <c r="C7" s="1045"/>
      <c r="D7" s="1099" t="s">
        <v>424</v>
      </c>
      <c r="E7" s="1041"/>
      <c r="F7" s="741"/>
      <c r="G7" s="1040"/>
      <c r="H7" s="1041"/>
    </row>
    <row r="8" spans="2:10" ht="18.75" customHeight="1">
      <c r="B8" s="1088" t="s">
        <v>589</v>
      </c>
      <c r="C8" s="742" t="s">
        <v>595</v>
      </c>
      <c r="D8" s="1090" t="s">
        <v>590</v>
      </c>
      <c r="E8" s="1091"/>
      <c r="F8" s="1091" t="s">
        <v>833</v>
      </c>
      <c r="G8" s="1091"/>
      <c r="H8" s="1092"/>
    </row>
    <row r="9" spans="2:10" ht="18.75" customHeight="1">
      <c r="B9" s="1089"/>
      <c r="C9" s="742" t="s">
        <v>1091</v>
      </c>
      <c r="D9" s="1093" t="s">
        <v>1230</v>
      </c>
      <c r="E9" s="1043"/>
      <c r="F9" s="1090" t="s">
        <v>596</v>
      </c>
      <c r="G9" s="1091"/>
      <c r="H9" s="743" t="s">
        <v>597</v>
      </c>
    </row>
    <row r="10" spans="2:10" ht="18.75" customHeight="1">
      <c r="B10" s="744" t="s">
        <v>135</v>
      </c>
      <c r="C10" s="745" t="s">
        <v>139</v>
      </c>
      <c r="D10" s="745"/>
      <c r="E10" s="745"/>
      <c r="F10" s="745" t="s">
        <v>658</v>
      </c>
      <c r="G10" s="745"/>
      <c r="H10" s="746"/>
    </row>
    <row r="11" spans="2:10" ht="18.75" customHeight="1">
      <c r="B11" s="747"/>
      <c r="C11" s="748" t="s">
        <v>659</v>
      </c>
      <c r="D11" s="748" t="s">
        <v>660</v>
      </c>
      <c r="E11" s="748"/>
      <c r="F11" s="748" t="s">
        <v>661</v>
      </c>
      <c r="G11" s="748"/>
      <c r="H11" s="749"/>
    </row>
    <row r="12" spans="2:10" ht="18.75" customHeight="1">
      <c r="B12" s="750" t="s">
        <v>136</v>
      </c>
      <c r="C12" s="751" t="s">
        <v>140</v>
      </c>
      <c r="D12" s="751"/>
      <c r="E12" s="751"/>
      <c r="F12" s="751" t="s">
        <v>662</v>
      </c>
      <c r="G12" s="751"/>
      <c r="H12" s="752"/>
    </row>
    <row r="13" spans="2:10" ht="18.75" customHeight="1">
      <c r="B13" s="753" t="s">
        <v>137</v>
      </c>
      <c r="C13" s="734" t="s">
        <v>141</v>
      </c>
      <c r="D13" s="754" t="s">
        <v>142</v>
      </c>
      <c r="E13" s="754"/>
      <c r="F13" s="754"/>
      <c r="G13" s="754"/>
      <c r="H13" s="755"/>
      <c r="J13" s="329" t="s">
        <v>768</v>
      </c>
    </row>
    <row r="14" spans="2:10" ht="18.75" customHeight="1">
      <c r="B14" s="756" t="s">
        <v>14</v>
      </c>
      <c r="C14" s="616"/>
      <c r="D14" s="757" t="s">
        <v>143</v>
      </c>
      <c r="E14" s="757"/>
      <c r="F14" s="757"/>
      <c r="G14" s="757"/>
      <c r="H14" s="758"/>
    </row>
    <row r="15" spans="2:10" ht="18.75" customHeight="1">
      <c r="B15" s="756" t="s">
        <v>138</v>
      </c>
      <c r="C15" s="616"/>
      <c r="D15" s="757" t="s">
        <v>1083</v>
      </c>
      <c r="E15" s="757"/>
      <c r="F15" s="757"/>
      <c r="G15" s="757"/>
      <c r="H15" s="758"/>
    </row>
    <row r="16" spans="2:10" ht="18.75" customHeight="1">
      <c r="B16" s="756"/>
      <c r="C16" s="616"/>
      <c r="D16" s="757" t="s">
        <v>144</v>
      </c>
      <c r="E16" s="757"/>
      <c r="F16" s="757"/>
      <c r="G16" s="757"/>
      <c r="H16" s="758"/>
    </row>
    <row r="17" spans="2:10" ht="18.75" customHeight="1">
      <c r="B17" s="756"/>
      <c r="C17" s="616"/>
      <c r="D17" s="757" t="s">
        <v>145</v>
      </c>
      <c r="E17" s="757"/>
      <c r="F17" s="757"/>
      <c r="G17" s="757"/>
      <c r="H17" s="758"/>
    </row>
    <row r="18" spans="2:10" ht="18.75" customHeight="1">
      <c r="B18" s="756"/>
      <c r="C18" s="616" t="s">
        <v>425</v>
      </c>
      <c r="D18" s="757" t="s">
        <v>98</v>
      </c>
      <c r="E18" s="757"/>
      <c r="F18" s="757"/>
      <c r="G18" s="757"/>
      <c r="H18" s="758"/>
    </row>
    <row r="19" spans="2:10" ht="18.75" customHeight="1">
      <c r="B19" s="471"/>
      <c r="C19" s="739"/>
      <c r="D19" s="759" t="s">
        <v>87</v>
      </c>
      <c r="E19" s="759"/>
      <c r="F19" s="759"/>
      <c r="G19" s="759"/>
      <c r="H19" s="760"/>
    </row>
    <row r="20" spans="2:10" ht="18.75" customHeight="1">
      <c r="B20" s="756" t="s">
        <v>753</v>
      </c>
      <c r="C20" s="616" t="s">
        <v>762</v>
      </c>
      <c r="D20" s="757" t="s">
        <v>1084</v>
      </c>
      <c r="E20" s="616"/>
      <c r="F20" s="616"/>
      <c r="G20" s="616"/>
      <c r="H20" s="469"/>
      <c r="J20" s="329" t="s">
        <v>828</v>
      </c>
    </row>
    <row r="21" spans="2:10" ht="18.75" customHeight="1">
      <c r="B21" s="756"/>
      <c r="C21" s="616"/>
      <c r="D21" s="757" t="s">
        <v>1085</v>
      </c>
      <c r="E21" s="616"/>
      <c r="F21" s="616"/>
      <c r="G21" s="616"/>
      <c r="H21" s="469"/>
      <c r="J21" s="329" t="s">
        <v>829</v>
      </c>
    </row>
    <row r="22" spans="2:10" ht="18.75" customHeight="1">
      <c r="B22" s="756"/>
      <c r="C22" s="616" t="s">
        <v>763</v>
      </c>
      <c r="D22" s="757" t="s">
        <v>948</v>
      </c>
      <c r="E22" s="616"/>
      <c r="F22" s="616"/>
      <c r="G22" s="616"/>
      <c r="H22" s="469"/>
      <c r="J22" s="329" t="s">
        <v>864</v>
      </c>
    </row>
    <row r="23" spans="2:10" ht="18.75" customHeight="1">
      <c r="B23" s="756"/>
      <c r="C23" s="616"/>
      <c r="D23" s="757" t="s">
        <v>949</v>
      </c>
      <c r="E23" s="616"/>
      <c r="F23" s="616"/>
      <c r="G23" s="616"/>
      <c r="H23" s="469"/>
    </row>
    <row r="24" spans="2:10" ht="18.75" customHeight="1">
      <c r="B24" s="756"/>
      <c r="C24" s="616"/>
      <c r="D24" s="757" t="s">
        <v>950</v>
      </c>
      <c r="E24" s="616"/>
      <c r="F24" s="616"/>
      <c r="G24" s="616"/>
      <c r="H24" s="469"/>
    </row>
    <row r="25" spans="2:10" ht="18.75" customHeight="1">
      <c r="B25" s="756"/>
      <c r="D25" s="757" t="s">
        <v>862</v>
      </c>
      <c r="E25" s="616"/>
      <c r="F25" s="616"/>
      <c r="G25" s="616"/>
      <c r="H25" s="469"/>
      <c r="J25" s="329" t="s">
        <v>863</v>
      </c>
    </row>
    <row r="26" spans="2:10" ht="18.75" customHeight="1">
      <c r="B26" s="756"/>
      <c r="C26" s="616"/>
      <c r="D26" s="757" t="s">
        <v>1086</v>
      </c>
      <c r="E26" s="616"/>
      <c r="F26" s="616"/>
      <c r="G26" s="616"/>
      <c r="H26" s="469"/>
      <c r="J26" s="329" t="s">
        <v>830</v>
      </c>
    </row>
    <row r="27" spans="2:10" ht="18.75" customHeight="1">
      <c r="B27" s="756"/>
      <c r="C27" s="616"/>
      <c r="D27" s="761" t="s">
        <v>861</v>
      </c>
      <c r="E27" s="616"/>
      <c r="F27" s="616"/>
      <c r="G27" s="616"/>
      <c r="H27" s="469"/>
    </row>
    <row r="28" spans="2:10" ht="18.75" customHeight="1">
      <c r="B28" s="756"/>
      <c r="C28" s="616"/>
      <c r="D28" s="757" t="s">
        <v>951</v>
      </c>
      <c r="E28" s="616"/>
      <c r="F28" s="616"/>
      <c r="G28" s="616"/>
      <c r="H28" s="469"/>
      <c r="J28" s="329" t="s">
        <v>831</v>
      </c>
    </row>
    <row r="29" spans="2:10" ht="18.75" customHeight="1">
      <c r="B29" s="756"/>
      <c r="C29" s="616"/>
      <c r="D29" s="757" t="s">
        <v>952</v>
      </c>
      <c r="E29" s="616"/>
      <c r="F29" s="616"/>
      <c r="G29" s="616"/>
      <c r="H29" s="469"/>
      <c r="J29" s="329" t="s">
        <v>1253</v>
      </c>
    </row>
    <row r="30" spans="2:10" ht="18.75" customHeight="1">
      <c r="B30" s="756"/>
      <c r="C30" s="616" t="s">
        <v>769</v>
      </c>
      <c r="D30" s="616" t="s">
        <v>770</v>
      </c>
      <c r="E30" s="616"/>
      <c r="F30" s="616"/>
      <c r="G30" s="616"/>
      <c r="H30" s="469"/>
      <c r="J30" s="329" t="s">
        <v>832</v>
      </c>
    </row>
    <row r="31" spans="2:10" ht="18.75" customHeight="1">
      <c r="B31" s="756"/>
      <c r="C31" s="738" t="s">
        <v>1087</v>
      </c>
      <c r="D31" s="739"/>
      <c r="E31" s="739"/>
      <c r="F31" s="739"/>
      <c r="G31" s="739"/>
      <c r="H31" s="470"/>
    </row>
    <row r="32" spans="2:10" ht="18.75" customHeight="1">
      <c r="B32" s="756"/>
      <c r="C32" s="293" t="s">
        <v>834</v>
      </c>
      <c r="D32" s="616"/>
      <c r="E32" s="616"/>
      <c r="F32" s="616"/>
      <c r="G32" s="616"/>
      <c r="H32" s="469"/>
    </row>
    <row r="33" spans="2:8" ht="18.75" customHeight="1">
      <c r="B33" s="756"/>
      <c r="C33" s="1094"/>
      <c r="D33" s="1029"/>
      <c r="E33" s="1029"/>
      <c r="F33" s="1029"/>
      <c r="G33" s="1029"/>
      <c r="H33" s="1030"/>
    </row>
    <row r="34" spans="2:8" ht="18.75" customHeight="1">
      <c r="B34" s="756"/>
      <c r="C34" s="1094"/>
      <c r="D34" s="1029"/>
      <c r="E34" s="1029"/>
      <c r="F34" s="1029"/>
      <c r="G34" s="1029"/>
      <c r="H34" s="1030"/>
    </row>
    <row r="35" spans="2:8" ht="18.75" customHeight="1">
      <c r="B35" s="471"/>
      <c r="C35" s="1093"/>
      <c r="D35" s="1042"/>
      <c r="E35" s="1042"/>
      <c r="F35" s="1042"/>
      <c r="G35" s="1042"/>
      <c r="H35" s="1043"/>
    </row>
    <row r="36" spans="2:8" ht="18.75" customHeight="1">
      <c r="B36" s="1073" t="s">
        <v>146</v>
      </c>
      <c r="C36" s="762" t="s">
        <v>663</v>
      </c>
      <c r="D36" s="1076" t="s">
        <v>150</v>
      </c>
      <c r="E36" s="1077"/>
      <c r="F36" s="1076" t="s">
        <v>88</v>
      </c>
      <c r="G36" s="1078"/>
      <c r="H36" s="1077"/>
    </row>
    <row r="37" spans="2:8" ht="18.75" customHeight="1">
      <c r="B37" s="1074"/>
      <c r="C37" s="762" t="s">
        <v>664</v>
      </c>
      <c r="D37" s="763" t="s">
        <v>665</v>
      </c>
      <c r="E37" s="764"/>
      <c r="F37" s="764"/>
      <c r="G37" s="764"/>
      <c r="H37" s="765"/>
    </row>
    <row r="38" spans="2:8" ht="18.75" customHeight="1">
      <c r="B38" s="1074"/>
      <c r="C38" s="766" t="s">
        <v>666</v>
      </c>
      <c r="D38" s="1086" t="s">
        <v>667</v>
      </c>
      <c r="E38" s="1086"/>
      <c r="F38" s="1086"/>
      <c r="G38" s="1086"/>
      <c r="H38" s="1087"/>
    </row>
    <row r="39" spans="2:8" ht="18.75" customHeight="1">
      <c r="B39" s="1074"/>
      <c r="C39" s="767" t="s">
        <v>151</v>
      </c>
      <c r="D39" s="745"/>
      <c r="E39" s="745"/>
      <c r="F39" s="745"/>
      <c r="G39" s="745"/>
      <c r="H39" s="746"/>
    </row>
    <row r="40" spans="2:8" ht="24.75" customHeight="1">
      <c r="B40" s="1074"/>
      <c r="C40" s="1079"/>
      <c r="D40" s="1080"/>
      <c r="E40" s="1080"/>
      <c r="F40" s="1080"/>
      <c r="G40" s="1080"/>
      <c r="H40" s="1081"/>
    </row>
    <row r="41" spans="2:8" ht="24.75" customHeight="1">
      <c r="B41" s="1075"/>
      <c r="C41" s="1082"/>
      <c r="D41" s="1083"/>
      <c r="E41" s="1083"/>
      <c r="F41" s="1083"/>
      <c r="G41" s="1083"/>
      <c r="H41" s="1084"/>
    </row>
    <row r="42" spans="2:8" ht="18.75" customHeight="1">
      <c r="B42" s="753" t="s">
        <v>152</v>
      </c>
      <c r="C42" s="292" t="s">
        <v>156</v>
      </c>
      <c r="D42" s="734"/>
      <c r="E42" s="734" t="s">
        <v>157</v>
      </c>
      <c r="F42" s="734"/>
      <c r="G42" s="734"/>
      <c r="H42" s="735"/>
    </row>
    <row r="43" spans="2:8" ht="18.75" customHeight="1">
      <c r="B43" s="756" t="s">
        <v>153</v>
      </c>
      <c r="C43" s="293" t="s">
        <v>158</v>
      </c>
      <c r="D43" s="616"/>
      <c r="E43" s="616"/>
      <c r="F43" s="616"/>
      <c r="G43" s="616"/>
      <c r="H43" s="469"/>
    </row>
    <row r="44" spans="2:8" ht="18.75" customHeight="1">
      <c r="B44" s="756" t="s">
        <v>154</v>
      </c>
      <c r="C44" s="1066"/>
      <c r="D44" s="1085"/>
      <c r="E44" s="1085"/>
      <c r="F44" s="1085"/>
      <c r="G44" s="1085"/>
      <c r="H44" s="1068"/>
    </row>
    <row r="45" spans="2:8" ht="18.75" customHeight="1">
      <c r="B45" s="471" t="s">
        <v>155</v>
      </c>
      <c r="C45" s="1069"/>
      <c r="D45" s="1070"/>
      <c r="E45" s="1070"/>
      <c r="F45" s="1070"/>
      <c r="G45" s="1070"/>
      <c r="H45" s="1071"/>
    </row>
    <row r="46" spans="2:8" ht="18.75" customHeight="1">
      <c r="B46" s="1060" t="s">
        <v>162</v>
      </c>
      <c r="C46" s="1063"/>
      <c r="D46" s="1064"/>
      <c r="E46" s="1064"/>
      <c r="F46" s="1064"/>
      <c r="G46" s="1064"/>
      <c r="H46" s="1065"/>
    </row>
    <row r="47" spans="2:8" ht="18.75" customHeight="1">
      <c r="B47" s="1061"/>
      <c r="C47" s="1066"/>
      <c r="D47" s="1067"/>
      <c r="E47" s="1067"/>
      <c r="F47" s="1067"/>
      <c r="G47" s="1067"/>
      <c r="H47" s="1068"/>
    </row>
    <row r="48" spans="2:8" ht="18.75" customHeight="1">
      <c r="B48" s="1062"/>
      <c r="C48" s="1069"/>
      <c r="D48" s="1070"/>
      <c r="E48" s="1070"/>
      <c r="F48" s="1070"/>
      <c r="G48" s="1070"/>
      <c r="H48" s="1071"/>
    </row>
    <row r="49" spans="2:8">
      <c r="B49" s="616" t="s">
        <v>1314</v>
      </c>
    </row>
    <row r="50" spans="2:8" s="251" customFormat="1">
      <c r="B50" s="616" t="s">
        <v>198</v>
      </c>
    </row>
    <row r="51" spans="2:8" s="251" customFormat="1">
      <c r="B51" s="616" t="s">
        <v>835</v>
      </c>
    </row>
    <row r="52" spans="2:8" s="251" customFormat="1">
      <c r="B52" s="616" t="s">
        <v>591</v>
      </c>
    </row>
    <row r="53" spans="2:8" s="251" customFormat="1">
      <c r="B53" s="616" t="s">
        <v>1235</v>
      </c>
    </row>
    <row r="54" spans="2:8" s="251" customFormat="1">
      <c r="B54" s="616" t="s">
        <v>836</v>
      </c>
    </row>
    <row r="55" spans="2:8" s="251" customFormat="1">
      <c r="B55" s="616" t="s">
        <v>837</v>
      </c>
    </row>
    <row r="56" spans="2:8" s="251" customFormat="1">
      <c r="B56" s="616" t="s">
        <v>1079</v>
      </c>
    </row>
    <row r="57" spans="2:8" s="251" customFormat="1">
      <c r="B57" s="616" t="s">
        <v>592</v>
      </c>
    </row>
    <row r="58" spans="2:8" s="251" customFormat="1">
      <c r="B58" s="251" t="s">
        <v>1305</v>
      </c>
    </row>
    <row r="59" spans="2:8" s="251" customFormat="1">
      <c r="B59" s="251" t="s">
        <v>1306</v>
      </c>
    </row>
    <row r="60" spans="2:8" s="251" customFormat="1">
      <c r="B60" s="251" t="s">
        <v>1307</v>
      </c>
    </row>
    <row r="61" spans="2:8" s="251" customFormat="1">
      <c r="B61" s="251" t="s">
        <v>838</v>
      </c>
    </row>
    <row r="62" spans="2:8" s="251" customFormat="1">
      <c r="B62" s="251" t="s">
        <v>109</v>
      </c>
    </row>
    <row r="63" spans="2:8">
      <c r="B63" s="1072" t="s">
        <v>549</v>
      </c>
      <c r="C63" s="1072"/>
      <c r="D63" s="1072"/>
      <c r="E63" s="1072"/>
      <c r="F63" s="1072"/>
      <c r="G63" s="1072"/>
      <c r="H63" s="1072"/>
    </row>
    <row r="64" spans="2:8">
      <c r="B64" s="616" t="s">
        <v>550</v>
      </c>
    </row>
    <row r="65" spans="2:5">
      <c r="B65" s="897"/>
      <c r="C65" s="898"/>
      <c r="D65" s="898"/>
      <c r="E65" s="898"/>
    </row>
  </sheetData>
  <mergeCells count="30">
    <mergeCell ref="C33:H35"/>
    <mergeCell ref="B3:C3"/>
    <mergeCell ref="D3:E3"/>
    <mergeCell ref="G3:H3"/>
    <mergeCell ref="B4:C4"/>
    <mergeCell ref="D4:E4"/>
    <mergeCell ref="G4:H4"/>
    <mergeCell ref="B5:C5"/>
    <mergeCell ref="D5:E5"/>
    <mergeCell ref="G5:H5"/>
    <mergeCell ref="B6:C6"/>
    <mergeCell ref="D6:E6"/>
    <mergeCell ref="G6:H6"/>
    <mergeCell ref="B7:C7"/>
    <mergeCell ref="D7:E7"/>
    <mergeCell ref="G7:H7"/>
    <mergeCell ref="B8:B9"/>
    <mergeCell ref="D8:E8"/>
    <mergeCell ref="F8:H8"/>
    <mergeCell ref="D9:E9"/>
    <mergeCell ref="F9:G9"/>
    <mergeCell ref="B46:B48"/>
    <mergeCell ref="C46:H48"/>
    <mergeCell ref="B63:H63"/>
    <mergeCell ref="B36:B41"/>
    <mergeCell ref="D36:E36"/>
    <mergeCell ref="F36:H36"/>
    <mergeCell ref="C40:H41"/>
    <mergeCell ref="C44:H45"/>
    <mergeCell ref="D38:H38"/>
  </mergeCells>
  <phoneticPr fontId="2"/>
  <printOptions horizontalCentered="1"/>
  <pageMargins left="0.70866141732283472" right="0.70866141732283472" top="0.39370078740157483" bottom="0.39370078740157483" header="0.51181102362204722" footer="0.27559055118110237"/>
  <pageSetup paperSize="9" scale="7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67"/>
  <sheetViews>
    <sheetView showGridLines="0" view="pageBreakPreview" zoomScale="118" zoomScaleNormal="100" zoomScaleSheetLayoutView="118" workbookViewId="0">
      <selection activeCell="B2" sqref="B2"/>
    </sheetView>
  </sheetViews>
  <sheetFormatPr defaultRowHeight="13.5"/>
  <cols>
    <col min="1" max="1" width="0.875" style="329" customWidth="1"/>
    <col min="2" max="2" width="9" style="329"/>
    <col min="3" max="3" width="3.875" style="329" customWidth="1"/>
    <col min="4" max="4" width="13.75" style="329" customWidth="1"/>
    <col min="5" max="5" width="5.25" style="329" customWidth="1"/>
    <col min="6" max="6" width="13" style="329" customWidth="1"/>
    <col min="7" max="7" width="11.625" style="329" customWidth="1"/>
    <col min="8" max="8" width="10.625" style="329" customWidth="1"/>
    <col min="9" max="9" width="9" style="329"/>
    <col min="10" max="10" width="17.625" style="329" customWidth="1"/>
    <col min="11" max="11" width="0.875" style="329" customWidth="1"/>
    <col min="12" max="16384" width="9" style="329"/>
  </cols>
  <sheetData>
    <row r="1" spans="2:12">
      <c r="B1" s="329" t="s">
        <v>708</v>
      </c>
    </row>
    <row r="3" spans="2:12" ht="19.5" customHeight="1">
      <c r="B3" s="768" t="s">
        <v>124</v>
      </c>
      <c r="C3" s="745"/>
      <c r="D3" s="769"/>
      <c r="E3" s="745" t="s">
        <v>422</v>
      </c>
      <c r="F3" s="770"/>
      <c r="G3" s="745" t="s">
        <v>709</v>
      </c>
      <c r="H3" s="770"/>
      <c r="I3" s="734"/>
      <c r="J3" s="735"/>
    </row>
    <row r="4" spans="2:12" ht="19.5" customHeight="1">
      <c r="B4" s="771"/>
      <c r="C4" s="772" t="s">
        <v>710</v>
      </c>
      <c r="D4" s="748" t="s">
        <v>711</v>
      </c>
      <c r="E4" s="772" t="s">
        <v>710</v>
      </c>
      <c r="F4" s="773" t="s">
        <v>712</v>
      </c>
      <c r="G4" s="772" t="s">
        <v>953</v>
      </c>
      <c r="H4" s="772" t="s">
        <v>710</v>
      </c>
      <c r="I4" s="616" t="s">
        <v>954</v>
      </c>
      <c r="J4" s="469"/>
    </row>
    <row r="5" spans="2:12" ht="19.5" customHeight="1">
      <c r="B5" s="1100" t="s">
        <v>713</v>
      </c>
      <c r="C5" s="1101"/>
      <c r="D5" s="748"/>
      <c r="E5" s="773" t="s">
        <v>110</v>
      </c>
      <c r="F5" s="773" t="s">
        <v>714</v>
      </c>
      <c r="G5" s="773"/>
      <c r="H5" s="773" t="s">
        <v>110</v>
      </c>
      <c r="I5" s="616"/>
      <c r="J5" s="469"/>
    </row>
    <row r="6" spans="2:12" ht="19.5" customHeight="1">
      <c r="B6" s="1102" t="s">
        <v>715</v>
      </c>
      <c r="C6" s="1103"/>
      <c r="D6" s="774"/>
      <c r="E6" s="775" t="s">
        <v>110</v>
      </c>
      <c r="F6" s="773" t="s">
        <v>714</v>
      </c>
      <c r="G6" s="773"/>
      <c r="H6" s="775" t="s">
        <v>716</v>
      </c>
      <c r="I6" s="739"/>
      <c r="J6" s="469"/>
    </row>
    <row r="7" spans="2:12" ht="19.5" customHeight="1">
      <c r="B7" s="951" t="s">
        <v>129</v>
      </c>
      <c r="C7" s="950"/>
      <c r="D7" s="776"/>
      <c r="E7" s="776" t="s">
        <v>130</v>
      </c>
      <c r="F7" s="777" t="s">
        <v>668</v>
      </c>
      <c r="G7" s="734" t="s">
        <v>717</v>
      </c>
      <c r="H7" s="778"/>
      <c r="I7" s="734"/>
      <c r="J7" s="735"/>
    </row>
    <row r="8" spans="2:12" ht="19.5" customHeight="1">
      <c r="B8" s="779" t="s">
        <v>1308</v>
      </c>
      <c r="C8" s="950"/>
      <c r="D8" s="776"/>
      <c r="E8" s="776" t="s">
        <v>495</v>
      </c>
      <c r="F8" s="780" t="s">
        <v>29</v>
      </c>
      <c r="G8" s="616" t="s">
        <v>717</v>
      </c>
      <c r="H8" s="781"/>
      <c r="I8" s="616"/>
      <c r="J8" s="469"/>
    </row>
    <row r="9" spans="2:12" ht="19.5" customHeight="1">
      <c r="B9" s="779" t="s">
        <v>1309</v>
      </c>
      <c r="C9" s="950"/>
      <c r="D9" s="776"/>
      <c r="E9" s="776" t="s">
        <v>495</v>
      </c>
      <c r="F9" s="780" t="s">
        <v>81</v>
      </c>
      <c r="G9" s="726" t="s">
        <v>717</v>
      </c>
      <c r="H9" s="781"/>
      <c r="I9" s="616"/>
      <c r="J9" s="469"/>
    </row>
    <row r="10" spans="2:12" ht="19.5" customHeight="1">
      <c r="B10" s="779"/>
      <c r="C10" s="950"/>
      <c r="D10" s="776"/>
      <c r="E10" s="776"/>
      <c r="F10" s="780" t="s">
        <v>757</v>
      </c>
      <c r="G10" s="782" t="s">
        <v>717</v>
      </c>
      <c r="H10" s="783"/>
      <c r="I10" s="616"/>
      <c r="J10" s="469"/>
    </row>
    <row r="11" spans="2:12" ht="19.5" customHeight="1">
      <c r="B11" s="753"/>
      <c r="C11" s="734" t="s">
        <v>718</v>
      </c>
      <c r="D11" s="734"/>
      <c r="E11" s="734"/>
      <c r="F11" s="1104" t="s">
        <v>669</v>
      </c>
      <c r="G11" s="1105"/>
      <c r="H11" s="1105"/>
      <c r="I11" s="1105"/>
      <c r="J11" s="1106"/>
    </row>
    <row r="12" spans="2:12" ht="19.5" customHeight="1">
      <c r="B12" s="1061" t="s">
        <v>631</v>
      </c>
      <c r="C12" s="1094" t="s">
        <v>670</v>
      </c>
      <c r="D12" s="1029"/>
      <c r="E12" s="1030"/>
      <c r="F12" s="1094"/>
      <c r="G12" s="1029"/>
      <c r="H12" s="1029"/>
      <c r="I12" s="1029"/>
      <c r="J12" s="1030"/>
      <c r="L12" s="329" t="s">
        <v>671</v>
      </c>
    </row>
    <row r="13" spans="2:12" ht="19.5" customHeight="1">
      <c r="B13" s="1061"/>
      <c r="C13" s="1107" t="s">
        <v>719</v>
      </c>
      <c r="D13" s="1072"/>
      <c r="E13" s="1108"/>
      <c r="F13" s="1094"/>
      <c r="G13" s="1029"/>
      <c r="H13" s="1029"/>
      <c r="I13" s="1029"/>
      <c r="J13" s="1030"/>
      <c r="L13" s="329" t="s">
        <v>704</v>
      </c>
    </row>
    <row r="14" spans="2:12" ht="19.5" customHeight="1">
      <c r="B14" s="756"/>
      <c r="C14" s="616" t="s">
        <v>94</v>
      </c>
      <c r="D14" s="616"/>
      <c r="E14" s="616"/>
      <c r="F14" s="1094"/>
      <c r="G14" s="1029"/>
      <c r="H14" s="1029"/>
      <c r="I14" s="1029"/>
      <c r="J14" s="1030"/>
    </row>
    <row r="15" spans="2:12" ht="19.5" customHeight="1">
      <c r="B15" s="756"/>
      <c r="C15" s="784"/>
      <c r="D15" s="616" t="s">
        <v>95</v>
      </c>
      <c r="E15" s="616"/>
      <c r="F15" s="1094"/>
      <c r="G15" s="1029"/>
      <c r="H15" s="1029"/>
      <c r="I15" s="1029"/>
      <c r="J15" s="1030"/>
    </row>
    <row r="16" spans="2:12" ht="19.5" customHeight="1">
      <c r="B16" s="756"/>
      <c r="C16" s="616" t="s">
        <v>96</v>
      </c>
      <c r="D16" s="784"/>
      <c r="E16" s="616" t="s">
        <v>97</v>
      </c>
      <c r="F16" s="1093"/>
      <c r="G16" s="1042"/>
      <c r="H16" s="1042"/>
      <c r="I16" s="1042"/>
      <c r="J16" s="1043"/>
    </row>
    <row r="17" spans="2:20" ht="19.5" customHeight="1">
      <c r="B17" s="756"/>
      <c r="C17" s="727" t="s">
        <v>791</v>
      </c>
      <c r="D17" s="728"/>
      <c r="E17" s="728"/>
      <c r="F17" s="727" t="s">
        <v>804</v>
      </c>
      <c r="G17" s="728"/>
      <c r="H17" s="728"/>
      <c r="I17" s="728"/>
      <c r="J17" s="785"/>
    </row>
    <row r="18" spans="2:20" ht="19.5" customHeight="1">
      <c r="B18" s="756"/>
      <c r="C18" s="786" t="s">
        <v>792</v>
      </c>
      <c r="D18" s="734"/>
      <c r="E18" s="787"/>
      <c r="F18" s="788" t="s">
        <v>796</v>
      </c>
      <c r="G18" s="734"/>
      <c r="H18" s="734"/>
      <c r="I18" s="734"/>
      <c r="J18" s="735"/>
    </row>
    <row r="19" spans="2:20" ht="19.5" customHeight="1">
      <c r="B19" s="756"/>
      <c r="C19" s="786" t="s">
        <v>793</v>
      </c>
      <c r="D19" s="734"/>
      <c r="E19" s="616"/>
      <c r="F19" s="786" t="s">
        <v>797</v>
      </c>
      <c r="G19" s="734"/>
      <c r="H19" s="734"/>
      <c r="I19" s="734"/>
      <c r="J19" s="735"/>
    </row>
    <row r="20" spans="2:20" ht="19.5" customHeight="1">
      <c r="B20" s="756"/>
      <c r="C20" s="788" t="s">
        <v>790</v>
      </c>
      <c r="D20" s="615"/>
      <c r="E20" s="615"/>
      <c r="F20" s="788" t="s">
        <v>798</v>
      </c>
      <c r="G20" s="615"/>
      <c r="H20" s="615"/>
      <c r="I20" s="615"/>
      <c r="J20" s="789"/>
      <c r="L20" s="329" t="s">
        <v>771</v>
      </c>
    </row>
    <row r="21" spans="2:20" ht="15" customHeight="1">
      <c r="B21" s="744" t="s">
        <v>125</v>
      </c>
      <c r="C21" s="1109" t="s">
        <v>132</v>
      </c>
      <c r="D21" s="1112" t="s">
        <v>126</v>
      </c>
      <c r="E21" s="1097" t="s">
        <v>127</v>
      </c>
      <c r="F21" s="1115"/>
      <c r="G21" s="1098"/>
      <c r="H21" s="1097" t="s">
        <v>128</v>
      </c>
      <c r="I21" s="1115"/>
      <c r="J21" s="1098"/>
    </row>
    <row r="22" spans="2:20" ht="15" customHeight="1">
      <c r="B22" s="747" t="s">
        <v>672</v>
      </c>
      <c r="C22" s="1110"/>
      <c r="D22" s="1113"/>
      <c r="E22" s="1114"/>
      <c r="F22" s="1046"/>
      <c r="G22" s="1047"/>
      <c r="H22" s="1114"/>
      <c r="I22" s="1046"/>
      <c r="J22" s="1047"/>
    </row>
    <row r="23" spans="2:20" ht="15" customHeight="1">
      <c r="B23" s="747" t="s">
        <v>32</v>
      </c>
      <c r="C23" s="1110"/>
      <c r="D23" s="1112" t="s">
        <v>126</v>
      </c>
      <c r="E23" s="1097" t="s">
        <v>127</v>
      </c>
      <c r="F23" s="1115"/>
      <c r="G23" s="1098"/>
      <c r="H23" s="1097" t="s">
        <v>128</v>
      </c>
      <c r="I23" s="1115"/>
      <c r="J23" s="1098"/>
    </row>
    <row r="24" spans="2:20" ht="15" customHeight="1">
      <c r="B24" s="747"/>
      <c r="C24" s="1110"/>
      <c r="D24" s="1113"/>
      <c r="E24" s="1114"/>
      <c r="F24" s="1046"/>
      <c r="G24" s="1047"/>
      <c r="H24" s="1114"/>
      <c r="I24" s="1046"/>
      <c r="J24" s="1047"/>
    </row>
    <row r="25" spans="2:20" ht="15" customHeight="1">
      <c r="B25" s="790" t="s">
        <v>673</v>
      </c>
      <c r="C25" s="1110"/>
      <c r="D25" s="1112" t="s">
        <v>126</v>
      </c>
      <c r="E25" s="1097" t="s">
        <v>127</v>
      </c>
      <c r="F25" s="1115"/>
      <c r="G25" s="1098"/>
      <c r="H25" s="1097" t="s">
        <v>128</v>
      </c>
      <c r="I25" s="1115"/>
      <c r="J25" s="1098"/>
    </row>
    <row r="26" spans="2:20" ht="15" customHeight="1">
      <c r="B26" s="790" t="s">
        <v>674</v>
      </c>
      <c r="C26" s="1110"/>
      <c r="D26" s="1113"/>
      <c r="E26" s="1114"/>
      <c r="F26" s="1046"/>
      <c r="G26" s="1047"/>
      <c r="H26" s="1114"/>
      <c r="I26" s="1046"/>
      <c r="J26" s="1047"/>
    </row>
    <row r="27" spans="2:20" ht="15" customHeight="1">
      <c r="B27" s="790"/>
      <c r="C27" s="1110"/>
      <c r="D27" s="1112" t="s">
        <v>126</v>
      </c>
      <c r="E27" s="1097" t="s">
        <v>127</v>
      </c>
      <c r="F27" s="1115"/>
      <c r="G27" s="1098"/>
      <c r="H27" s="1097" t="s">
        <v>128</v>
      </c>
      <c r="I27" s="1115"/>
      <c r="J27" s="1098"/>
    </row>
    <row r="28" spans="2:20" ht="15" customHeight="1">
      <c r="B28" s="790" t="s">
        <v>675</v>
      </c>
      <c r="C28" s="1110"/>
      <c r="D28" s="1113"/>
      <c r="E28" s="1114"/>
      <c r="F28" s="1046"/>
      <c r="G28" s="1047"/>
      <c r="H28" s="1114"/>
      <c r="I28" s="1046"/>
      <c r="J28" s="1047"/>
    </row>
    <row r="29" spans="2:20" ht="15" customHeight="1">
      <c r="B29" s="790" t="s">
        <v>676</v>
      </c>
      <c r="C29" s="1110"/>
      <c r="D29" s="1112" t="s">
        <v>126</v>
      </c>
      <c r="E29" s="1097" t="s">
        <v>127</v>
      </c>
      <c r="F29" s="1115"/>
      <c r="G29" s="1098"/>
      <c r="H29" s="1097" t="s">
        <v>128</v>
      </c>
      <c r="I29" s="1115"/>
      <c r="J29" s="1098"/>
    </row>
    <row r="30" spans="2:20" ht="15" customHeight="1">
      <c r="B30" s="791"/>
      <c r="C30" s="1111"/>
      <c r="D30" s="1113"/>
      <c r="E30" s="1114"/>
      <c r="F30" s="1046"/>
      <c r="G30" s="1047"/>
      <c r="H30" s="1114"/>
      <c r="I30" s="1046"/>
      <c r="J30" s="1047"/>
      <c r="L30" s="329" t="s">
        <v>677</v>
      </c>
    </row>
    <row r="31" spans="2:20" ht="15" customHeight="1">
      <c r="B31" s="1090" t="s">
        <v>678</v>
      </c>
      <c r="C31" s="1091"/>
      <c r="D31" s="1091"/>
      <c r="E31" s="1091"/>
      <c r="F31" s="1091"/>
      <c r="G31" s="1091"/>
      <c r="H31" s="1091"/>
      <c r="I31" s="1091"/>
      <c r="J31" s="1092"/>
    </row>
    <row r="32" spans="2:20" ht="15" customHeight="1">
      <c r="B32" s="1116" t="s">
        <v>679</v>
      </c>
      <c r="C32" s="1088" t="s">
        <v>124</v>
      </c>
      <c r="D32" s="1089" t="s">
        <v>680</v>
      </c>
      <c r="E32" s="1117" t="s">
        <v>681</v>
      </c>
      <c r="F32" s="1089" t="s">
        <v>682</v>
      </c>
      <c r="G32" s="1089"/>
      <c r="H32" s="1089"/>
      <c r="I32" s="1089" t="s">
        <v>683</v>
      </c>
      <c r="J32" s="1089"/>
      <c r="L32" s="1116" t="s">
        <v>679</v>
      </c>
      <c r="M32" s="1088" t="s">
        <v>124</v>
      </c>
      <c r="N32" s="1116" t="s">
        <v>680</v>
      </c>
      <c r="O32" s="1117" t="s">
        <v>681</v>
      </c>
      <c r="P32" s="1089" t="s">
        <v>682</v>
      </c>
      <c r="Q32" s="1089"/>
      <c r="R32" s="1089"/>
      <c r="S32" s="1089" t="s">
        <v>683</v>
      </c>
      <c r="T32" s="1089"/>
    </row>
    <row r="33" spans="2:20" ht="15" customHeight="1">
      <c r="B33" s="1116"/>
      <c r="C33" s="1088"/>
      <c r="D33" s="1089"/>
      <c r="E33" s="1118"/>
      <c r="F33" s="792" t="s">
        <v>684</v>
      </c>
      <c r="G33" s="792" t="s">
        <v>685</v>
      </c>
      <c r="H33" s="792" t="s">
        <v>686</v>
      </c>
      <c r="I33" s="1089"/>
      <c r="J33" s="1089"/>
      <c r="L33" s="1116"/>
      <c r="M33" s="1088"/>
      <c r="N33" s="1116"/>
      <c r="O33" s="1118"/>
      <c r="P33" s="792" t="s">
        <v>684</v>
      </c>
      <c r="Q33" s="792" t="s">
        <v>685</v>
      </c>
      <c r="R33" s="792" t="s">
        <v>686</v>
      </c>
      <c r="S33" s="1089"/>
      <c r="T33" s="1089"/>
    </row>
    <row r="34" spans="2:20" ht="17.25" customHeight="1">
      <c r="B34" s="793"/>
      <c r="C34" s="794"/>
      <c r="D34" s="740"/>
      <c r="E34" s="740"/>
      <c r="F34" s="740"/>
      <c r="G34" s="740"/>
      <c r="H34" s="795"/>
      <c r="I34" s="1095"/>
      <c r="J34" s="1096"/>
      <c r="L34" s="793" t="s">
        <v>80</v>
      </c>
      <c r="M34" s="796" t="s">
        <v>687</v>
      </c>
      <c r="N34" s="740" t="s">
        <v>688</v>
      </c>
      <c r="O34" s="740">
        <v>817.17</v>
      </c>
      <c r="P34" s="792" t="s">
        <v>689</v>
      </c>
      <c r="Q34" s="792" t="s">
        <v>720</v>
      </c>
      <c r="R34" s="797">
        <v>25000</v>
      </c>
      <c r="S34" s="1120" t="s">
        <v>690</v>
      </c>
      <c r="T34" s="1121"/>
    </row>
    <row r="35" spans="2:20" ht="17.25" customHeight="1">
      <c r="B35" s="793"/>
      <c r="C35" s="794"/>
      <c r="D35" s="740"/>
      <c r="E35" s="740"/>
      <c r="F35" s="740"/>
      <c r="G35" s="740"/>
      <c r="H35" s="795"/>
      <c r="I35" s="1095"/>
      <c r="J35" s="1096"/>
    </row>
    <row r="36" spans="2:20" ht="17.25" customHeight="1">
      <c r="B36" s="793"/>
      <c r="C36" s="794"/>
      <c r="D36" s="740"/>
      <c r="E36" s="740"/>
      <c r="F36" s="740"/>
      <c r="G36" s="740"/>
      <c r="H36" s="795"/>
      <c r="I36" s="1095"/>
      <c r="J36" s="1096"/>
    </row>
    <row r="37" spans="2:20" ht="17.25" customHeight="1">
      <c r="B37" s="793"/>
      <c r="C37" s="794"/>
      <c r="D37" s="740"/>
      <c r="E37" s="740"/>
      <c r="F37" s="740"/>
      <c r="G37" s="740"/>
      <c r="H37" s="795"/>
      <c r="I37" s="1095"/>
      <c r="J37" s="1096"/>
    </row>
    <row r="38" spans="2:20" ht="17.25" customHeight="1">
      <c r="B38" s="793"/>
      <c r="C38" s="794"/>
      <c r="D38" s="740"/>
      <c r="E38" s="740"/>
      <c r="F38" s="740"/>
      <c r="G38" s="740"/>
      <c r="H38" s="795"/>
      <c r="I38" s="1095"/>
      <c r="J38" s="1096"/>
    </row>
    <row r="39" spans="2:20" ht="17.25" customHeight="1">
      <c r="B39" s="798" t="s">
        <v>772</v>
      </c>
      <c r="C39" s="615"/>
      <c r="D39" s="615"/>
      <c r="E39" s="615"/>
      <c r="F39" s="615"/>
      <c r="G39" s="615"/>
      <c r="H39" s="615"/>
      <c r="I39" s="615"/>
      <c r="J39" s="789"/>
    </row>
    <row r="40" spans="2:20" ht="8.25" customHeight="1">
      <c r="B40" s="1034" t="s">
        <v>773</v>
      </c>
      <c r="C40" s="1035"/>
      <c r="D40" s="1035"/>
      <c r="E40" s="1035"/>
      <c r="F40" s="1035"/>
      <c r="G40" s="1035"/>
      <c r="H40" s="1035"/>
      <c r="I40" s="1035"/>
      <c r="J40" s="1036"/>
      <c r="L40" s="1119" t="s">
        <v>774</v>
      </c>
      <c r="M40" s="1119"/>
      <c r="N40" s="1119"/>
      <c r="O40" s="1119"/>
      <c r="P40" s="1119"/>
      <c r="Q40" s="1119"/>
      <c r="R40" s="1119"/>
      <c r="S40" s="1119"/>
    </row>
    <row r="41" spans="2:20" ht="8.25" customHeight="1">
      <c r="B41" s="1034"/>
      <c r="C41" s="1035"/>
      <c r="D41" s="1035"/>
      <c r="E41" s="1035"/>
      <c r="F41" s="1035"/>
      <c r="G41" s="1035"/>
      <c r="H41" s="1035"/>
      <c r="I41" s="1035"/>
      <c r="J41" s="1036"/>
      <c r="L41" s="1119"/>
      <c r="M41" s="1119"/>
      <c r="N41" s="1119"/>
      <c r="O41" s="1119"/>
      <c r="P41" s="1119"/>
      <c r="Q41" s="1119"/>
      <c r="R41" s="1119"/>
      <c r="S41" s="1119"/>
    </row>
    <row r="42" spans="2:20" ht="8.25" customHeight="1">
      <c r="B42" s="1034"/>
      <c r="C42" s="1035"/>
      <c r="D42" s="1035"/>
      <c r="E42" s="1035"/>
      <c r="F42" s="1035"/>
      <c r="G42" s="1035"/>
      <c r="H42" s="1035"/>
      <c r="I42" s="1035"/>
      <c r="J42" s="1036"/>
      <c r="L42" s="1119" t="s">
        <v>799</v>
      </c>
      <c r="M42" s="1119"/>
      <c r="N42" s="1119"/>
      <c r="O42" s="1119"/>
      <c r="P42" s="1119"/>
      <c r="Q42" s="1119"/>
      <c r="R42" s="1119"/>
      <c r="S42" s="1119"/>
    </row>
    <row r="43" spans="2:20" ht="8.25" customHeight="1">
      <c r="B43" s="1034"/>
      <c r="C43" s="1035"/>
      <c r="D43" s="1035"/>
      <c r="E43" s="1035"/>
      <c r="F43" s="1035"/>
      <c r="G43" s="1035"/>
      <c r="H43" s="1035"/>
      <c r="I43" s="1035"/>
      <c r="J43" s="1036"/>
      <c r="L43" s="1119"/>
      <c r="M43" s="1119"/>
      <c r="N43" s="1119"/>
      <c r="O43" s="1119"/>
      <c r="P43" s="1119"/>
      <c r="Q43" s="1119"/>
      <c r="R43" s="1119"/>
      <c r="S43" s="1119"/>
    </row>
    <row r="44" spans="2:20" ht="8.25" customHeight="1">
      <c r="B44" s="1034"/>
      <c r="C44" s="1035"/>
      <c r="D44" s="1035"/>
      <c r="E44" s="1035"/>
      <c r="F44" s="1035"/>
      <c r="G44" s="1035"/>
      <c r="H44" s="1035"/>
      <c r="I44" s="1035"/>
      <c r="J44" s="1036"/>
    </row>
    <row r="45" spans="2:20" ht="17.25" customHeight="1">
      <c r="B45" s="799" t="s">
        <v>789</v>
      </c>
      <c r="C45" s="616"/>
      <c r="D45" s="616"/>
      <c r="E45" s="616"/>
      <c r="F45" s="616"/>
      <c r="G45" s="616"/>
      <c r="H45" s="616"/>
      <c r="I45" s="616"/>
      <c r="J45" s="469"/>
    </row>
    <row r="46" spans="2:20" ht="17.25" customHeight="1">
      <c r="B46" s="799" t="s">
        <v>1228</v>
      </c>
      <c r="C46" s="616"/>
      <c r="D46" s="616"/>
      <c r="E46" s="616"/>
      <c r="F46" s="616"/>
      <c r="G46" s="616"/>
      <c r="H46" s="616"/>
      <c r="I46" s="616"/>
      <c r="J46" s="469"/>
      <c r="L46" s="149" t="s">
        <v>839</v>
      </c>
    </row>
    <row r="47" spans="2:20" ht="10.5" customHeight="1">
      <c r="B47" s="1034" t="s">
        <v>1229</v>
      </c>
      <c r="C47" s="1035"/>
      <c r="D47" s="1035"/>
      <c r="E47" s="1035"/>
      <c r="F47" s="1035"/>
      <c r="G47" s="1035"/>
      <c r="H47" s="1035"/>
      <c r="I47" s="1035"/>
      <c r="J47" s="1036"/>
      <c r="L47" s="149" t="s">
        <v>840</v>
      </c>
    </row>
    <row r="48" spans="2:20" ht="10.5" customHeight="1">
      <c r="B48" s="1034"/>
      <c r="C48" s="1035"/>
      <c r="D48" s="1035"/>
      <c r="E48" s="1035"/>
      <c r="F48" s="1035"/>
      <c r="G48" s="1035"/>
      <c r="H48" s="1035"/>
      <c r="I48" s="1035"/>
      <c r="J48" s="1036"/>
      <c r="L48" s="149" t="s">
        <v>775</v>
      </c>
    </row>
    <row r="49" spans="2:12" ht="10.5" customHeight="1">
      <c r="B49" s="1034"/>
      <c r="C49" s="1035"/>
      <c r="D49" s="1035"/>
      <c r="E49" s="1035"/>
      <c r="F49" s="1035"/>
      <c r="G49" s="1035"/>
      <c r="H49" s="1035"/>
      <c r="I49" s="1035"/>
      <c r="J49" s="1036"/>
      <c r="L49" s="149" t="s">
        <v>776</v>
      </c>
    </row>
    <row r="50" spans="2:12" ht="10.5" customHeight="1">
      <c r="B50" s="1034"/>
      <c r="C50" s="1035"/>
      <c r="D50" s="1035"/>
      <c r="E50" s="1035"/>
      <c r="F50" s="1035"/>
      <c r="G50" s="1035"/>
      <c r="H50" s="1035"/>
      <c r="I50" s="1035"/>
      <c r="J50" s="1036"/>
      <c r="L50" s="149" t="s">
        <v>777</v>
      </c>
    </row>
    <row r="51" spans="2:12" ht="10.5" customHeight="1">
      <c r="B51" s="1034"/>
      <c r="C51" s="1035"/>
      <c r="D51" s="1035"/>
      <c r="E51" s="1035"/>
      <c r="F51" s="1035"/>
      <c r="G51" s="1035"/>
      <c r="H51" s="1035"/>
      <c r="I51" s="1035"/>
      <c r="J51" s="1036"/>
      <c r="L51" s="800" t="s">
        <v>800</v>
      </c>
    </row>
    <row r="52" spans="2:12" ht="10.5" customHeight="1">
      <c r="B52" s="1034"/>
      <c r="C52" s="1035"/>
      <c r="D52" s="1035"/>
      <c r="E52" s="1035"/>
      <c r="F52" s="1035"/>
      <c r="G52" s="1035"/>
      <c r="H52" s="1035"/>
      <c r="I52" s="1035"/>
      <c r="J52" s="1036"/>
      <c r="L52" s="149" t="s">
        <v>801</v>
      </c>
    </row>
    <row r="53" spans="2:12" ht="10.5" customHeight="1">
      <c r="B53" s="1034"/>
      <c r="C53" s="1035"/>
      <c r="D53" s="1035"/>
      <c r="E53" s="1035"/>
      <c r="F53" s="1035"/>
      <c r="G53" s="1035"/>
      <c r="H53" s="1035"/>
      <c r="I53" s="1035"/>
      <c r="J53" s="1036"/>
      <c r="L53" s="149"/>
    </row>
    <row r="54" spans="2:12" ht="10.5" customHeight="1">
      <c r="B54" s="1034"/>
      <c r="C54" s="1035"/>
      <c r="D54" s="1035"/>
      <c r="E54" s="1035"/>
      <c r="F54" s="1035"/>
      <c r="G54" s="1035"/>
      <c r="H54" s="1035"/>
      <c r="I54" s="1035"/>
      <c r="J54" s="1036"/>
      <c r="L54" s="149" t="s">
        <v>841</v>
      </c>
    </row>
    <row r="55" spans="2:12" ht="38.25" customHeight="1">
      <c r="B55" s="1037"/>
      <c r="C55" s="1038"/>
      <c r="D55" s="1038"/>
      <c r="E55" s="1038"/>
      <c r="F55" s="1038"/>
      <c r="G55" s="1038"/>
      <c r="H55" s="1038"/>
      <c r="I55" s="1038"/>
      <c r="J55" s="1039"/>
      <c r="L55" s="149"/>
    </row>
    <row r="56" spans="2:12" ht="10.5" customHeight="1">
      <c r="B56" s="801"/>
      <c r="C56" s="801"/>
      <c r="D56" s="801"/>
      <c r="E56" s="801"/>
      <c r="F56" s="801"/>
      <c r="G56" s="801"/>
      <c r="H56" s="801"/>
      <c r="I56" s="801"/>
      <c r="J56" s="801"/>
      <c r="L56" s="149"/>
    </row>
    <row r="57" spans="2:12">
      <c r="B57" s="329" t="s">
        <v>1316</v>
      </c>
    </row>
    <row r="58" spans="2:12">
      <c r="B58" s="329" t="s">
        <v>1242</v>
      </c>
    </row>
    <row r="59" spans="2:12">
      <c r="B59" s="329" t="s">
        <v>1243</v>
      </c>
    </row>
    <row r="60" spans="2:12">
      <c r="B60" s="329" t="s">
        <v>1244</v>
      </c>
    </row>
    <row r="61" spans="2:12">
      <c r="B61" s="329" t="s">
        <v>1081</v>
      </c>
    </row>
    <row r="62" spans="2:12">
      <c r="B62" s="329" t="s">
        <v>423</v>
      </c>
    </row>
    <row r="63" spans="2:12">
      <c r="B63" s="329" t="s">
        <v>108</v>
      </c>
    </row>
    <row r="64" spans="2:12">
      <c r="B64" s="329" t="s">
        <v>551</v>
      </c>
    </row>
    <row r="65" spans="2:2">
      <c r="B65" s="329" t="s">
        <v>552</v>
      </c>
    </row>
    <row r="66" spans="2:2">
      <c r="B66" s="329" t="s">
        <v>1245</v>
      </c>
    </row>
    <row r="67" spans="2:2">
      <c r="B67" s="329" t="s">
        <v>650</v>
      </c>
    </row>
  </sheetData>
  <mergeCells count="55">
    <mergeCell ref="B40:J44"/>
    <mergeCell ref="L40:S41"/>
    <mergeCell ref="B47:J55"/>
    <mergeCell ref="I34:J34"/>
    <mergeCell ref="S34:T34"/>
    <mergeCell ref="I35:J35"/>
    <mergeCell ref="I36:J36"/>
    <mergeCell ref="I37:J37"/>
    <mergeCell ref="I38:J38"/>
    <mergeCell ref="L42:S43"/>
    <mergeCell ref="S32:T33"/>
    <mergeCell ref="B31:J31"/>
    <mergeCell ref="B32:B33"/>
    <mergeCell ref="C32:C33"/>
    <mergeCell ref="D32:D33"/>
    <mergeCell ref="E32:E33"/>
    <mergeCell ref="F32:H32"/>
    <mergeCell ref="I32:J33"/>
    <mergeCell ref="L32:L33"/>
    <mergeCell ref="M32:M33"/>
    <mergeCell ref="N32:N33"/>
    <mergeCell ref="O32:O33"/>
    <mergeCell ref="P32:R32"/>
    <mergeCell ref="D27:D28"/>
    <mergeCell ref="E27:E28"/>
    <mergeCell ref="F27:G28"/>
    <mergeCell ref="H27:J28"/>
    <mergeCell ref="D29:D30"/>
    <mergeCell ref="E29:E30"/>
    <mergeCell ref="F29:G30"/>
    <mergeCell ref="H29:J30"/>
    <mergeCell ref="F14:J14"/>
    <mergeCell ref="F15:J15"/>
    <mergeCell ref="F16:J16"/>
    <mergeCell ref="C21:C30"/>
    <mergeCell ref="D21:D22"/>
    <mergeCell ref="E21:E22"/>
    <mergeCell ref="F21:G22"/>
    <mergeCell ref="H21:J22"/>
    <mergeCell ref="D23:D24"/>
    <mergeCell ref="E23:E24"/>
    <mergeCell ref="F23:G24"/>
    <mergeCell ref="H23:J24"/>
    <mergeCell ref="D25:D26"/>
    <mergeCell ref="E25:E26"/>
    <mergeCell ref="F25:G26"/>
    <mergeCell ref="H25:J26"/>
    <mergeCell ref="B5:C5"/>
    <mergeCell ref="B6:C6"/>
    <mergeCell ref="F11:J11"/>
    <mergeCell ref="B12:B13"/>
    <mergeCell ref="C12:E12"/>
    <mergeCell ref="F12:J12"/>
    <mergeCell ref="C13:E13"/>
    <mergeCell ref="F13:J13"/>
  </mergeCells>
  <phoneticPr fontId="2"/>
  <printOptions horizontalCentered="1"/>
  <pageMargins left="0.70866141732283472" right="0.70866141732283472" top="0.78740157480314965" bottom="0.59055118110236227" header="0.51181102362204722" footer="0.51181102362204722"/>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RowHeight="13.5"/>
  <sheetData>
    <row r="1" spans="1:11" ht="26.25" customHeight="1">
      <c r="A1" s="952"/>
    </row>
    <row r="2" spans="1:11" ht="14.25" thickBot="1">
      <c r="A2" s="1132" t="s">
        <v>1290</v>
      </c>
      <c r="B2" s="1132"/>
      <c r="C2" s="1132"/>
      <c r="D2" s="1132"/>
      <c r="E2" s="1132"/>
      <c r="F2" s="1132"/>
      <c r="G2" s="1132"/>
      <c r="H2" s="1132"/>
      <c r="I2" s="1132"/>
      <c r="J2" s="1132"/>
      <c r="K2" s="1132"/>
    </row>
    <row r="3" spans="1:11" ht="15" customHeight="1" thickBot="1">
      <c r="A3" s="953" t="s">
        <v>1291</v>
      </c>
      <c r="B3" s="954" t="s">
        <v>1292</v>
      </c>
      <c r="C3" s="955" t="s">
        <v>882</v>
      </c>
      <c r="D3" s="954" t="s">
        <v>1293</v>
      </c>
      <c r="E3" s="954" t="s">
        <v>1294</v>
      </c>
      <c r="F3" s="956" t="s">
        <v>1295</v>
      </c>
      <c r="G3" s="957" t="s">
        <v>1296</v>
      </c>
      <c r="H3" s="954" t="s">
        <v>1297</v>
      </c>
      <c r="I3" s="956" t="s">
        <v>1298</v>
      </c>
      <c r="J3" s="957" t="s">
        <v>1296</v>
      </c>
      <c r="K3" s="958" t="s">
        <v>1297</v>
      </c>
    </row>
    <row r="4" spans="1:11" ht="15" customHeight="1" thickTop="1">
      <c r="A4" s="959">
        <v>1</v>
      </c>
      <c r="B4" s="960"/>
      <c r="C4" s="961"/>
      <c r="D4" s="962"/>
      <c r="E4" s="963"/>
      <c r="F4" s="964"/>
      <c r="G4" s="965"/>
      <c r="H4" s="966"/>
      <c r="I4" s="961"/>
      <c r="J4" s="967"/>
      <c r="K4" s="968"/>
    </row>
    <row r="5" spans="1:11" ht="15" customHeight="1">
      <c r="A5" s="969">
        <v>1</v>
      </c>
      <c r="B5" s="970"/>
      <c r="C5" s="971"/>
      <c r="D5" s="962"/>
      <c r="E5" s="972"/>
      <c r="F5" s="973"/>
      <c r="G5" s="965"/>
      <c r="H5" s="966"/>
      <c r="I5" s="971"/>
      <c r="J5" s="974"/>
      <c r="K5" s="968"/>
    </row>
    <row r="6" spans="1:11" ht="15" customHeight="1">
      <c r="A6" s="969">
        <v>1</v>
      </c>
      <c r="B6" s="975"/>
      <c r="C6" s="961"/>
      <c r="D6" s="962"/>
      <c r="E6" s="972"/>
      <c r="F6" s="973"/>
      <c r="G6" s="976"/>
      <c r="H6" s="977"/>
      <c r="I6" s="978"/>
      <c r="J6" s="979"/>
      <c r="K6" s="968"/>
    </row>
    <row r="7" spans="1:11" ht="15" customHeight="1">
      <c r="A7" s="969">
        <v>1</v>
      </c>
      <c r="B7" s="975"/>
      <c r="C7" s="961"/>
      <c r="D7" s="962"/>
      <c r="E7" s="972"/>
      <c r="F7" s="973"/>
      <c r="G7" s="976"/>
      <c r="H7" s="977"/>
      <c r="I7" s="978"/>
      <c r="J7" s="979"/>
      <c r="K7" s="968"/>
    </row>
    <row r="8" spans="1:11" ht="15" customHeight="1">
      <c r="A8" s="969">
        <v>1</v>
      </c>
      <c r="B8" s="975"/>
      <c r="C8" s="961"/>
      <c r="D8" s="962"/>
      <c r="E8" s="972"/>
      <c r="F8" s="973"/>
      <c r="G8" s="976"/>
      <c r="H8" s="977"/>
      <c r="I8" s="978"/>
      <c r="J8" s="979"/>
      <c r="K8" s="968"/>
    </row>
    <row r="9" spans="1:11" ht="15" customHeight="1">
      <c r="A9" s="969">
        <v>1</v>
      </c>
      <c r="B9" s="980"/>
      <c r="C9" s="961"/>
      <c r="D9" s="976"/>
      <c r="E9" s="972"/>
      <c r="F9" s="973"/>
      <c r="G9" s="976"/>
      <c r="H9" s="977"/>
      <c r="I9" s="973"/>
      <c r="J9" s="973"/>
      <c r="K9" s="968"/>
    </row>
    <row r="10" spans="1:11" ht="15" customHeight="1">
      <c r="A10" s="969">
        <v>1</v>
      </c>
      <c r="B10" s="980"/>
      <c r="C10" s="961"/>
      <c r="D10" s="976"/>
      <c r="E10" s="972"/>
      <c r="F10" s="973"/>
      <c r="G10" s="976"/>
      <c r="H10" s="977"/>
      <c r="I10" s="973"/>
      <c r="J10" s="973"/>
      <c r="K10" s="968"/>
    </row>
    <row r="11" spans="1:11" ht="15" customHeight="1">
      <c r="A11" s="969">
        <v>1</v>
      </c>
      <c r="B11" s="980"/>
      <c r="C11" s="961"/>
      <c r="D11" s="976"/>
      <c r="E11" s="972"/>
      <c r="F11" s="973"/>
      <c r="G11" s="976"/>
      <c r="H11" s="977"/>
      <c r="I11" s="973"/>
      <c r="J11" s="973"/>
      <c r="K11" s="968"/>
    </row>
    <row r="12" spans="1:11" ht="15" customHeight="1">
      <c r="A12" s="981">
        <v>1</v>
      </c>
      <c r="B12" s="975"/>
      <c r="C12" s="973"/>
      <c r="D12" s="976"/>
      <c r="E12" s="972"/>
      <c r="F12" s="973"/>
      <c r="G12" s="976"/>
      <c r="H12" s="977"/>
      <c r="I12" s="973"/>
      <c r="J12" s="973"/>
      <c r="K12" s="968"/>
    </row>
    <row r="13" spans="1:11" ht="15" customHeight="1">
      <c r="A13" s="969">
        <v>1</v>
      </c>
      <c r="B13" s="975"/>
      <c r="C13" s="961"/>
      <c r="D13" s="962"/>
      <c r="E13" s="972"/>
      <c r="F13" s="973"/>
      <c r="G13" s="976"/>
      <c r="H13" s="977"/>
      <c r="I13" s="978"/>
      <c r="J13" s="979"/>
      <c r="K13" s="968"/>
    </row>
    <row r="14" spans="1:11" ht="15" customHeight="1">
      <c r="A14" s="969">
        <v>1</v>
      </c>
      <c r="B14" s="975"/>
      <c r="C14" s="973"/>
      <c r="D14" s="976"/>
      <c r="E14" s="972"/>
      <c r="F14" s="973"/>
      <c r="G14" s="976"/>
      <c r="H14" s="977"/>
      <c r="I14" s="973"/>
      <c r="J14" s="973"/>
      <c r="K14" s="968"/>
    </row>
    <row r="15" spans="1:11" ht="15" customHeight="1">
      <c r="A15" s="981">
        <v>1</v>
      </c>
      <c r="B15" s="975"/>
      <c r="C15" s="961"/>
      <c r="D15" s="962"/>
      <c r="E15" s="972"/>
      <c r="F15" s="973"/>
      <c r="G15" s="976"/>
      <c r="H15" s="977"/>
      <c r="I15" s="961"/>
      <c r="J15" s="961"/>
      <c r="K15" s="968"/>
    </row>
    <row r="16" spans="1:11" ht="15" customHeight="1">
      <c r="A16" s="969">
        <v>1</v>
      </c>
      <c r="B16" s="975"/>
      <c r="C16" s="961"/>
      <c r="D16" s="962"/>
      <c r="E16" s="972"/>
      <c r="F16" s="973"/>
      <c r="G16" s="976"/>
      <c r="H16" s="977"/>
      <c r="I16" s="961"/>
      <c r="J16" s="962"/>
      <c r="K16" s="968"/>
    </row>
    <row r="17" spans="1:11" ht="15" customHeight="1">
      <c r="A17" s="969">
        <v>1</v>
      </c>
      <c r="B17" s="982"/>
      <c r="C17" s="961"/>
      <c r="D17" s="962"/>
      <c r="E17" s="972"/>
      <c r="F17" s="973"/>
      <c r="G17" s="976"/>
      <c r="H17" s="977"/>
      <c r="I17" s="961"/>
      <c r="J17" s="962"/>
      <c r="K17" s="968"/>
    </row>
    <row r="18" spans="1:11" ht="15" customHeight="1">
      <c r="A18" s="981">
        <v>1</v>
      </c>
      <c r="B18" s="980"/>
      <c r="C18" s="961"/>
      <c r="D18" s="962"/>
      <c r="E18" s="977"/>
      <c r="F18" s="973"/>
      <c r="G18" s="976"/>
      <c r="H18" s="977"/>
      <c r="I18" s="973"/>
      <c r="J18" s="976"/>
      <c r="K18" s="968"/>
    </row>
    <row r="19" spans="1:11" ht="15" customHeight="1">
      <c r="A19" s="981">
        <v>1</v>
      </c>
      <c r="B19" s="983"/>
      <c r="C19" s="961"/>
      <c r="D19" s="962"/>
      <c r="E19" s="972"/>
      <c r="F19" s="973"/>
      <c r="G19" s="976"/>
      <c r="H19" s="977"/>
      <c r="I19" s="978"/>
      <c r="J19" s="979"/>
      <c r="K19" s="968"/>
    </row>
    <row r="20" spans="1:11" ht="15" customHeight="1">
      <c r="A20" s="981">
        <v>1</v>
      </c>
      <c r="B20" s="983"/>
      <c r="C20" s="984"/>
      <c r="D20" s="962"/>
      <c r="E20" s="972"/>
      <c r="F20" s="973"/>
      <c r="G20" s="976"/>
      <c r="H20" s="977"/>
      <c r="I20" s="978"/>
      <c r="J20" s="979"/>
      <c r="K20" s="968"/>
    </row>
    <row r="21" spans="1:11" ht="15" customHeight="1">
      <c r="A21" s="981">
        <v>1</v>
      </c>
      <c r="B21" s="983"/>
      <c r="C21" s="973"/>
      <c r="D21" s="976"/>
      <c r="E21" s="977"/>
      <c r="F21" s="973"/>
      <c r="G21" s="976"/>
      <c r="H21" s="977"/>
      <c r="I21" s="978"/>
      <c r="J21" s="979"/>
      <c r="K21" s="968"/>
    </row>
    <row r="22" spans="1:11" ht="15" customHeight="1">
      <c r="A22" s="981">
        <v>1</v>
      </c>
      <c r="B22" s="983"/>
      <c r="C22" s="973"/>
      <c r="D22" s="976"/>
      <c r="E22" s="977"/>
      <c r="F22" s="973"/>
      <c r="G22" s="976"/>
      <c r="H22" s="977"/>
      <c r="I22" s="978"/>
      <c r="J22" s="979"/>
      <c r="K22" s="968"/>
    </row>
    <row r="23" spans="1:11" ht="15" customHeight="1">
      <c r="A23" s="981">
        <v>1</v>
      </c>
      <c r="B23" s="983"/>
      <c r="C23" s="973"/>
      <c r="D23" s="976"/>
      <c r="E23" s="977"/>
      <c r="F23" s="973"/>
      <c r="G23" s="976"/>
      <c r="H23" s="977"/>
      <c r="I23" s="978"/>
      <c r="J23" s="979"/>
      <c r="K23" s="968"/>
    </row>
    <row r="24" spans="1:11" ht="15" customHeight="1">
      <c r="A24" s="981">
        <v>1</v>
      </c>
      <c r="B24" s="983"/>
      <c r="C24" s="973"/>
      <c r="D24" s="976"/>
      <c r="E24" s="977"/>
      <c r="F24" s="973"/>
      <c r="G24" s="976"/>
      <c r="H24" s="977"/>
      <c r="I24" s="978"/>
      <c r="J24" s="979"/>
      <c r="K24" s="968"/>
    </row>
    <row r="25" spans="1:11" ht="15" customHeight="1" thickBot="1">
      <c r="A25" s="985">
        <v>1</v>
      </c>
      <c r="B25" s="986"/>
      <c r="C25" s="987"/>
      <c r="D25" s="988"/>
      <c r="E25" s="989"/>
      <c r="F25" s="987"/>
      <c r="G25" s="988"/>
      <c r="H25" s="989"/>
      <c r="I25" s="990"/>
      <c r="J25" s="991"/>
      <c r="K25" s="992"/>
    </row>
    <row r="26" spans="1:11" ht="15" customHeight="1" thickTop="1">
      <c r="A26" s="1122" t="s">
        <v>1299</v>
      </c>
      <c r="B26" s="1123"/>
      <c r="C26" s="993">
        <f>SUM(C3:C25)</f>
        <v>0</v>
      </c>
      <c r="D26" s="994">
        <f>SUM(D3:D24)</f>
        <v>0</v>
      </c>
      <c r="E26" s="963">
        <f>SUM(E3:E24)</f>
        <v>0</v>
      </c>
      <c r="F26" s="993">
        <f>SUM(F3:F25)</f>
        <v>0</v>
      </c>
      <c r="G26" s="994">
        <f>SUM(G3:G24)</f>
        <v>0</v>
      </c>
      <c r="H26" s="963">
        <f>SUM(H3:H24)</f>
        <v>0</v>
      </c>
      <c r="I26" s="993">
        <f>SUM(I3:I25)</f>
        <v>0</v>
      </c>
      <c r="J26" s="994">
        <f>SUM(J3:J24)</f>
        <v>0</v>
      </c>
      <c r="K26" s="995">
        <f>SUM(K3:K24)</f>
        <v>0</v>
      </c>
    </row>
    <row r="27" spans="1:11" ht="15" customHeight="1">
      <c r="A27" s="1124"/>
      <c r="B27" s="1125"/>
      <c r="C27" s="996">
        <f>IF(C28=0,0,C26+ROUNDDOWN(E26*C26/(C26+D26),2))</f>
        <v>0</v>
      </c>
      <c r="D27" s="997">
        <f>IF(C28=0,0,C28-C27)</f>
        <v>0</v>
      </c>
      <c r="E27" s="998"/>
      <c r="F27" s="996">
        <f>IF(F28=0,0,F26+ROUNDDOWN(H26*F26/(F26+G26),2))</f>
        <v>0</v>
      </c>
      <c r="G27" s="997">
        <f>IF(F28=0,0,F28-F27)</f>
        <v>0</v>
      </c>
      <c r="H27" s="998"/>
      <c r="I27" s="996">
        <f>IF(I28=0,0,I26+ROUNDDOWN(K26*I26/(I26+J26),2))</f>
        <v>0</v>
      </c>
      <c r="J27" s="997">
        <f>IF(I28=0,0,I28-I27)</f>
        <v>0</v>
      </c>
      <c r="K27" s="999"/>
    </row>
    <row r="28" spans="1:11" ht="15" customHeight="1" thickBot="1">
      <c r="A28" s="1126"/>
      <c r="B28" s="1127"/>
      <c r="C28" s="1128">
        <f>SUM(C26:E26)</f>
        <v>0</v>
      </c>
      <c r="D28" s="1129"/>
      <c r="E28" s="1130"/>
      <c r="F28" s="1128">
        <f>SUM(F26:H26)</f>
        <v>0</v>
      </c>
      <c r="G28" s="1129"/>
      <c r="H28" s="1130"/>
      <c r="I28" s="1128">
        <f>SUM(I26:K26)</f>
        <v>0</v>
      </c>
      <c r="J28" s="1129"/>
      <c r="K28" s="1131"/>
    </row>
    <row r="29" spans="1:11" ht="15" customHeight="1" thickBot="1"/>
    <row r="30" spans="1:11" s="1000" customFormat="1" ht="15" customHeight="1" thickBot="1">
      <c r="A30" s="953" t="s">
        <v>1291</v>
      </c>
      <c r="B30" s="954" t="s">
        <v>1292</v>
      </c>
      <c r="C30" s="955" t="s">
        <v>882</v>
      </c>
      <c r="D30" s="954" t="s">
        <v>1293</v>
      </c>
      <c r="E30" s="954" t="s">
        <v>1294</v>
      </c>
      <c r="F30" s="956" t="s">
        <v>1295</v>
      </c>
      <c r="G30" s="957" t="s">
        <v>1296</v>
      </c>
      <c r="H30" s="954" t="s">
        <v>1297</v>
      </c>
      <c r="I30" s="956" t="s">
        <v>1298</v>
      </c>
      <c r="J30" s="957" t="s">
        <v>1296</v>
      </c>
      <c r="K30" s="958" t="s">
        <v>1297</v>
      </c>
    </row>
    <row r="31" spans="1:11" s="1002" customFormat="1" ht="15" customHeight="1" thickTop="1">
      <c r="A31" s="1001">
        <v>2</v>
      </c>
      <c r="B31" s="960"/>
      <c r="C31" s="961"/>
      <c r="D31" s="962"/>
      <c r="E31" s="963"/>
      <c r="F31" s="964"/>
      <c r="G31" s="965"/>
      <c r="H31" s="966"/>
      <c r="I31" s="961"/>
      <c r="J31" s="967"/>
      <c r="K31" s="968"/>
    </row>
    <row r="32" spans="1:11" s="1002" customFormat="1" ht="15" customHeight="1">
      <c r="A32" s="1001">
        <v>2</v>
      </c>
      <c r="B32" s="1003"/>
      <c r="C32" s="971"/>
      <c r="D32" s="962"/>
      <c r="E32" s="972"/>
      <c r="F32" s="973"/>
      <c r="G32" s="965"/>
      <c r="H32" s="966"/>
      <c r="I32" s="971"/>
      <c r="J32" s="974"/>
      <c r="K32" s="968"/>
    </row>
    <row r="33" spans="1:11" s="1002" customFormat="1" ht="15" customHeight="1">
      <c r="A33" s="1001">
        <v>2</v>
      </c>
      <c r="B33" s="1003"/>
      <c r="C33" s="961"/>
      <c r="D33" s="962"/>
      <c r="E33" s="972"/>
      <c r="F33" s="973"/>
      <c r="G33" s="976"/>
      <c r="H33" s="977"/>
      <c r="I33" s="978"/>
      <c r="J33" s="979"/>
      <c r="K33" s="968"/>
    </row>
    <row r="34" spans="1:11" s="1002" customFormat="1" ht="15" customHeight="1">
      <c r="A34" s="1001">
        <v>2</v>
      </c>
      <c r="B34" s="1003"/>
      <c r="C34" s="961"/>
      <c r="D34" s="962"/>
      <c r="E34" s="972"/>
      <c r="F34" s="973"/>
      <c r="G34" s="976"/>
      <c r="H34" s="977"/>
      <c r="I34" s="978"/>
      <c r="J34" s="979"/>
      <c r="K34" s="968"/>
    </row>
    <row r="35" spans="1:11" s="1002" customFormat="1" ht="15" customHeight="1">
      <c r="A35" s="1001">
        <v>2</v>
      </c>
      <c r="B35" s="1003"/>
      <c r="C35" s="961"/>
      <c r="D35" s="962"/>
      <c r="E35" s="972"/>
      <c r="F35" s="973"/>
      <c r="G35" s="976"/>
      <c r="H35" s="977"/>
      <c r="I35" s="978"/>
      <c r="J35" s="979"/>
      <c r="K35" s="968"/>
    </row>
    <row r="36" spans="1:11" s="1002" customFormat="1" ht="15" customHeight="1">
      <c r="A36" s="1001">
        <v>2</v>
      </c>
      <c r="B36" s="1003"/>
      <c r="C36" s="961"/>
      <c r="D36" s="976"/>
      <c r="E36" s="972"/>
      <c r="F36" s="973"/>
      <c r="G36" s="976"/>
      <c r="H36" s="977"/>
      <c r="I36" s="973"/>
      <c r="J36" s="973"/>
      <c r="K36" s="968"/>
    </row>
    <row r="37" spans="1:11" s="1002" customFormat="1" ht="15" customHeight="1">
      <c r="A37" s="1001">
        <v>2</v>
      </c>
      <c r="B37" s="1003"/>
      <c r="C37" s="961"/>
      <c r="D37" s="976"/>
      <c r="E37" s="972"/>
      <c r="F37" s="973"/>
      <c r="G37" s="976"/>
      <c r="H37" s="977"/>
      <c r="I37" s="973"/>
      <c r="J37" s="973"/>
      <c r="K37" s="968"/>
    </row>
    <row r="38" spans="1:11" s="1002" customFormat="1" ht="15" customHeight="1">
      <c r="A38" s="1001">
        <v>2</v>
      </c>
      <c r="B38" s="1003"/>
      <c r="C38" s="961"/>
      <c r="D38" s="976"/>
      <c r="E38" s="972"/>
      <c r="F38" s="973"/>
      <c r="G38" s="976"/>
      <c r="H38" s="977"/>
      <c r="I38" s="973"/>
      <c r="J38" s="973"/>
      <c r="K38" s="968"/>
    </row>
    <row r="39" spans="1:11" s="1002" customFormat="1" ht="15" customHeight="1">
      <c r="A39" s="1001">
        <v>2</v>
      </c>
      <c r="B39" s="975"/>
      <c r="C39" s="973"/>
      <c r="D39" s="976"/>
      <c r="E39" s="972"/>
      <c r="F39" s="973"/>
      <c r="G39" s="976"/>
      <c r="H39" s="977"/>
      <c r="I39" s="973"/>
      <c r="J39" s="973"/>
      <c r="K39" s="968"/>
    </row>
    <row r="40" spans="1:11" s="1002" customFormat="1" ht="15" customHeight="1">
      <c r="A40" s="1001">
        <v>2</v>
      </c>
      <c r="B40" s="982"/>
      <c r="C40" s="961"/>
      <c r="D40" s="962"/>
      <c r="E40" s="972"/>
      <c r="F40" s="973"/>
      <c r="G40" s="976"/>
      <c r="H40" s="977"/>
      <c r="I40" s="978"/>
      <c r="J40" s="979"/>
      <c r="K40" s="968"/>
    </row>
    <row r="41" spans="1:11" s="1002" customFormat="1" ht="15" customHeight="1">
      <c r="A41" s="1001">
        <v>2</v>
      </c>
      <c r="B41" s="982"/>
      <c r="C41" s="973"/>
      <c r="D41" s="976"/>
      <c r="E41" s="972"/>
      <c r="F41" s="973"/>
      <c r="G41" s="976"/>
      <c r="H41" s="977"/>
      <c r="I41" s="973"/>
      <c r="J41" s="973"/>
      <c r="K41" s="968"/>
    </row>
    <row r="42" spans="1:11" s="1002" customFormat="1" ht="15" customHeight="1">
      <c r="A42" s="1001">
        <v>2</v>
      </c>
      <c r="B42" s="982"/>
      <c r="C42" s="961"/>
      <c r="D42" s="962"/>
      <c r="E42" s="972"/>
      <c r="F42" s="973"/>
      <c r="G42" s="976"/>
      <c r="H42" s="977"/>
      <c r="I42" s="961"/>
      <c r="J42" s="961"/>
      <c r="K42" s="968"/>
    </row>
    <row r="43" spans="1:11" s="1002" customFormat="1" ht="15" customHeight="1">
      <c r="A43" s="1001">
        <v>2</v>
      </c>
      <c r="B43" s="975"/>
      <c r="C43" s="961"/>
      <c r="D43" s="962"/>
      <c r="E43" s="972"/>
      <c r="F43" s="973"/>
      <c r="G43" s="976"/>
      <c r="H43" s="977"/>
      <c r="I43" s="961"/>
      <c r="J43" s="962"/>
      <c r="K43" s="968"/>
    </row>
    <row r="44" spans="1:11" s="1002" customFormat="1" ht="15" customHeight="1">
      <c r="A44" s="1001">
        <v>2</v>
      </c>
      <c r="B44" s="975"/>
      <c r="C44" s="961"/>
      <c r="D44" s="962"/>
      <c r="E44" s="972"/>
      <c r="F44" s="973"/>
      <c r="G44" s="976"/>
      <c r="H44" s="977"/>
      <c r="I44" s="961"/>
      <c r="J44" s="962"/>
      <c r="K44" s="968"/>
    </row>
    <row r="45" spans="1:11" s="1002" customFormat="1" ht="15" customHeight="1">
      <c r="A45" s="1001">
        <v>2</v>
      </c>
      <c r="B45" s="980"/>
      <c r="C45" s="961"/>
      <c r="D45" s="962"/>
      <c r="E45" s="977"/>
      <c r="F45" s="973"/>
      <c r="G45" s="976"/>
      <c r="H45" s="977"/>
      <c r="I45" s="973"/>
      <c r="J45" s="976"/>
      <c r="K45" s="968"/>
    </row>
    <row r="46" spans="1:11" s="1002" customFormat="1" ht="15" customHeight="1">
      <c r="A46" s="1001">
        <v>2</v>
      </c>
      <c r="B46" s="983"/>
      <c r="C46" s="961"/>
      <c r="D46" s="962"/>
      <c r="E46" s="972"/>
      <c r="F46" s="973"/>
      <c r="G46" s="976"/>
      <c r="H46" s="977"/>
      <c r="I46" s="978"/>
      <c r="J46" s="979"/>
      <c r="K46" s="968"/>
    </row>
    <row r="47" spans="1:11" s="1002" customFormat="1" ht="15" customHeight="1">
      <c r="A47" s="1001">
        <v>2</v>
      </c>
      <c r="B47" s="983"/>
      <c r="C47" s="984"/>
      <c r="D47" s="962"/>
      <c r="E47" s="972"/>
      <c r="F47" s="973"/>
      <c r="G47" s="976"/>
      <c r="H47" s="977"/>
      <c r="I47" s="978"/>
      <c r="J47" s="979"/>
      <c r="K47" s="968"/>
    </row>
    <row r="48" spans="1:11" s="1002" customFormat="1" ht="15" customHeight="1">
      <c r="A48" s="1001">
        <v>2</v>
      </c>
      <c r="B48" s="983"/>
      <c r="C48" s="973"/>
      <c r="D48" s="976"/>
      <c r="E48" s="977"/>
      <c r="F48" s="973"/>
      <c r="G48" s="976"/>
      <c r="H48" s="977"/>
      <c r="I48" s="978"/>
      <c r="J48" s="979"/>
      <c r="K48" s="968"/>
    </row>
    <row r="49" spans="1:11" s="1002" customFormat="1" ht="15" customHeight="1">
      <c r="A49" s="1001">
        <v>2</v>
      </c>
      <c r="B49" s="983"/>
      <c r="C49" s="973"/>
      <c r="D49" s="976"/>
      <c r="E49" s="977"/>
      <c r="F49" s="973"/>
      <c r="G49" s="976"/>
      <c r="H49" s="977"/>
      <c r="I49" s="978"/>
      <c r="J49" s="979"/>
      <c r="K49" s="968"/>
    </row>
    <row r="50" spans="1:11" s="1002" customFormat="1" ht="15" customHeight="1">
      <c r="A50" s="1001">
        <v>2</v>
      </c>
      <c r="B50" s="983"/>
      <c r="C50" s="973"/>
      <c r="D50" s="976"/>
      <c r="E50" s="977"/>
      <c r="F50" s="973"/>
      <c r="G50" s="976"/>
      <c r="H50" s="977"/>
      <c r="I50" s="978"/>
      <c r="J50" s="979"/>
      <c r="K50" s="968"/>
    </row>
    <row r="51" spans="1:11" s="1002" customFormat="1" ht="15" customHeight="1">
      <c r="A51" s="1001">
        <v>2</v>
      </c>
      <c r="B51" s="983"/>
      <c r="C51" s="973"/>
      <c r="D51" s="976"/>
      <c r="E51" s="977"/>
      <c r="F51" s="973"/>
      <c r="G51" s="976"/>
      <c r="H51" s="977"/>
      <c r="I51" s="978"/>
      <c r="J51" s="979"/>
      <c r="K51" s="968"/>
    </row>
    <row r="52" spans="1:11" s="1002" customFormat="1" ht="15" customHeight="1" thickBot="1">
      <c r="A52" s="985">
        <v>2</v>
      </c>
      <c r="B52" s="986"/>
      <c r="C52" s="987"/>
      <c r="D52" s="988"/>
      <c r="E52" s="989"/>
      <c r="F52" s="987"/>
      <c r="G52" s="988"/>
      <c r="H52" s="989"/>
      <c r="I52" s="990"/>
      <c r="J52" s="991"/>
      <c r="K52" s="992"/>
    </row>
    <row r="53" spans="1:11" s="1002" customFormat="1" ht="15" customHeight="1" thickTop="1">
      <c r="A53" s="1122" t="s">
        <v>1299</v>
      </c>
      <c r="B53" s="1123"/>
      <c r="C53" s="993">
        <f>SUM(C31:C52)</f>
        <v>0</v>
      </c>
      <c r="D53" s="994">
        <f>SUM(D31:D51)</f>
        <v>0</v>
      </c>
      <c r="E53" s="963">
        <f>SUM(E31:E51)</f>
        <v>0</v>
      </c>
      <c r="F53" s="993">
        <f>SUM(F31:F52)</f>
        <v>0</v>
      </c>
      <c r="G53" s="994">
        <f>SUM(G31:G51)</f>
        <v>0</v>
      </c>
      <c r="H53" s="963">
        <f>SUM(H31:H51)</f>
        <v>0</v>
      </c>
      <c r="I53" s="993">
        <f>SUM(I31:I52)</f>
        <v>0</v>
      </c>
      <c r="J53" s="994">
        <f>SUM(J31:J51)</f>
        <v>0</v>
      </c>
      <c r="K53" s="995">
        <f>SUM(K31:K51)</f>
        <v>0</v>
      </c>
    </row>
    <row r="54" spans="1:11" s="1002" customFormat="1" ht="15" customHeight="1">
      <c r="A54" s="1124"/>
      <c r="B54" s="1125"/>
      <c r="C54" s="996">
        <f>IF(C55=0,0,C53+ROUNDDOWN(E53*C53/(C53+D53),2))</f>
        <v>0</v>
      </c>
      <c r="D54" s="997">
        <f>IF(C55=0,0,C55-C54)</f>
        <v>0</v>
      </c>
      <c r="E54" s="998"/>
      <c r="F54" s="996">
        <f>IF(F55=0,0,F53+ROUNDDOWN(H53*F53/(F53+G53),2))</f>
        <v>0</v>
      </c>
      <c r="G54" s="997">
        <f>IF(F55=0,0,F55-F54)</f>
        <v>0</v>
      </c>
      <c r="H54" s="998"/>
      <c r="I54" s="996">
        <f>IF(I55=0,0,I53+ROUNDDOWN(K53*I53/(I53+J53),2))</f>
        <v>0</v>
      </c>
      <c r="J54" s="997">
        <f>IF(I55=0,0,I55-I54)</f>
        <v>0</v>
      </c>
      <c r="K54" s="999"/>
    </row>
    <row r="55" spans="1:11" s="1002" customFormat="1" ht="15" customHeight="1" thickBot="1">
      <c r="A55" s="1126"/>
      <c r="B55" s="1127"/>
      <c r="C55" s="1128">
        <f>SUM(C53:E53)</f>
        <v>0</v>
      </c>
      <c r="D55" s="1129"/>
      <c r="E55" s="1130"/>
      <c r="F55" s="1128">
        <f>SUM(F53:H53)</f>
        <v>0</v>
      </c>
      <c r="G55" s="1129"/>
      <c r="H55" s="1130"/>
      <c r="I55" s="1128">
        <f>SUM(I53:K53)</f>
        <v>0</v>
      </c>
      <c r="J55" s="1129"/>
      <c r="K55" s="1131"/>
    </row>
    <row r="56" spans="1:11" s="1002" customFormat="1" ht="15" customHeight="1" thickBot="1">
      <c r="A56" s="1004"/>
      <c r="B56" s="1004"/>
      <c r="C56" s="1005"/>
      <c r="D56" s="1005"/>
      <c r="E56" s="1005"/>
      <c r="F56" s="1005"/>
      <c r="G56" s="1005"/>
      <c r="H56" s="1005"/>
      <c r="I56" s="1005"/>
      <c r="J56" s="1005"/>
      <c r="K56" s="1005"/>
    </row>
    <row r="57" spans="1:11" s="1002" customFormat="1" ht="15" customHeight="1">
      <c r="A57" s="1133" t="s">
        <v>502</v>
      </c>
      <c r="B57" s="1134"/>
      <c r="C57" s="1006"/>
      <c r="D57" s="1007"/>
      <c r="E57" s="1008"/>
      <c r="F57" s="1009"/>
      <c r="G57" s="1007"/>
      <c r="H57" s="1008"/>
      <c r="I57" s="1009"/>
      <c r="J57" s="1007"/>
      <c r="K57" s="1010"/>
    </row>
    <row r="58" spans="1:11" s="1002" customFormat="1" ht="15" customHeight="1">
      <c r="A58" s="1124"/>
      <c r="B58" s="1135"/>
      <c r="C58" s="996">
        <f>IF(C59=0,0,C57+ROUNDDOWN(E57*C57/(C57+D57),2))</f>
        <v>0</v>
      </c>
      <c r="D58" s="997">
        <f>IF(C59=0,0,C59-C58)</f>
        <v>0</v>
      </c>
      <c r="E58" s="998"/>
      <c r="F58" s="996">
        <f>IF(F59=0,0,F57+ROUNDDOWN(H57*F57/(F57+G57),2))</f>
        <v>0</v>
      </c>
      <c r="G58" s="997">
        <f>IF(F59=0,0,F59-F58)</f>
        <v>0</v>
      </c>
      <c r="H58" s="998"/>
      <c r="I58" s="996">
        <f>IF(I59=0,0,I57+ROUNDDOWN(K57*I57/(I57+J57),2))</f>
        <v>0</v>
      </c>
      <c r="J58" s="997">
        <f>IF(I59=0,0,I59-I58)</f>
        <v>0</v>
      </c>
      <c r="K58" s="999"/>
    </row>
    <row r="59" spans="1:11" s="1002" customFormat="1" ht="15" customHeight="1" thickBot="1">
      <c r="A59" s="1126"/>
      <c r="B59" s="1136"/>
      <c r="C59" s="1137">
        <f>SUM(C57:E57)</f>
        <v>0</v>
      </c>
      <c r="D59" s="1129"/>
      <c r="E59" s="1130"/>
      <c r="F59" s="1128">
        <f>SUM(F57:H57)</f>
        <v>0</v>
      </c>
      <c r="G59" s="1129"/>
      <c r="H59" s="1130"/>
      <c r="I59" s="1128">
        <f>SUM(I57:K57)</f>
        <v>0</v>
      </c>
      <c r="J59" s="1129"/>
      <c r="K59" s="1131"/>
    </row>
    <row r="60" spans="1:11" s="1002" customFormat="1" ht="15.75" customHeight="1"/>
    <row r="61" spans="1:11" s="1002" customFormat="1" ht="15.75" customHeight="1">
      <c r="A61" s="1002" t="s">
        <v>1300</v>
      </c>
    </row>
    <row r="62" spans="1:11">
      <c r="A62" s="1138" t="s">
        <v>1301</v>
      </c>
      <c r="B62" s="1138"/>
      <c r="C62" s="1138"/>
      <c r="D62" s="1138"/>
      <c r="E62" s="1138"/>
      <c r="F62" s="1138"/>
      <c r="G62" s="1138"/>
      <c r="H62" s="1138"/>
      <c r="I62" s="1138"/>
      <c r="J62" s="1138"/>
      <c r="K62" s="1138"/>
    </row>
  </sheetData>
  <mergeCells count="14">
    <mergeCell ref="A57:B59"/>
    <mergeCell ref="C59:E59"/>
    <mergeCell ref="F59:H59"/>
    <mergeCell ref="I59:K59"/>
    <mergeCell ref="A62:K62"/>
    <mergeCell ref="A53:B55"/>
    <mergeCell ref="C55:E55"/>
    <mergeCell ref="F55:H55"/>
    <mergeCell ref="I55:K55"/>
    <mergeCell ref="A2:K2"/>
    <mergeCell ref="A26:B28"/>
    <mergeCell ref="C28:E28"/>
    <mergeCell ref="F28:H28"/>
    <mergeCell ref="I28:K28"/>
  </mergeCells>
  <phoneticPr fontId="2"/>
  <pageMargins left="0.7" right="0.7" top="0.75" bottom="0.75" header="0.3" footer="0.3"/>
  <pageSetup paperSize="9" scale="8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FH43"/>
  <sheetViews>
    <sheetView view="pageBreakPreview" zoomScale="110" zoomScaleNormal="100" zoomScaleSheetLayoutView="110" workbookViewId="0">
      <selection activeCell="C1" sqref="C1:BU1"/>
    </sheetView>
  </sheetViews>
  <sheetFormatPr defaultColWidth="1.5" defaultRowHeight="11.25"/>
  <cols>
    <col min="1" max="2" width="1.5" style="838"/>
    <col min="3" max="3" width="2.875" style="838" customWidth="1"/>
    <col min="4" max="9" width="1.5" style="838" customWidth="1"/>
    <col min="10" max="10" width="0.625" style="838" customWidth="1"/>
    <col min="11" max="26" width="1.5" style="838" customWidth="1"/>
    <col min="27" max="27" width="0.75" style="838" customWidth="1"/>
    <col min="28" max="28" width="1.5" style="838" customWidth="1"/>
    <col min="29" max="29" width="0.75" style="838" customWidth="1"/>
    <col min="30" max="50" width="1.5" style="838" customWidth="1"/>
    <col min="51" max="51" width="1" style="838" customWidth="1"/>
    <col min="52" max="52" width="2.625" style="838" customWidth="1"/>
    <col min="53" max="72" width="1.5" style="838" customWidth="1"/>
    <col min="73" max="73" width="3" style="838" customWidth="1"/>
    <col min="74" max="16384" width="1.5" style="838"/>
  </cols>
  <sheetData>
    <row r="1" spans="3:164" ht="42.75" customHeight="1" thickBot="1">
      <c r="C1" s="1216" t="s">
        <v>781</v>
      </c>
      <c r="D1" s="1216"/>
      <c r="E1" s="1216"/>
      <c r="F1" s="1216"/>
      <c r="G1" s="1216"/>
      <c r="H1" s="1216"/>
      <c r="I1" s="1216"/>
      <c r="J1" s="1216"/>
      <c r="K1" s="1216"/>
      <c r="L1" s="1216"/>
      <c r="M1" s="1216"/>
      <c r="N1" s="1216"/>
      <c r="O1" s="1216"/>
      <c r="P1" s="1216"/>
      <c r="Q1" s="1216"/>
      <c r="R1" s="1216"/>
      <c r="S1" s="1216"/>
      <c r="T1" s="1216"/>
      <c r="U1" s="1216"/>
      <c r="V1" s="1216"/>
      <c r="W1" s="1216"/>
      <c r="X1" s="1216"/>
      <c r="Y1" s="1216"/>
      <c r="Z1" s="1216"/>
      <c r="AA1" s="1216"/>
      <c r="AB1" s="1216"/>
      <c r="AC1" s="1216"/>
      <c r="AD1" s="1216"/>
      <c r="AE1" s="1216"/>
      <c r="AF1" s="1216"/>
      <c r="AG1" s="1216"/>
      <c r="AH1" s="1216"/>
      <c r="AI1" s="1216"/>
      <c r="AJ1" s="1216"/>
      <c r="AK1" s="1216"/>
      <c r="AL1" s="1216"/>
      <c r="AM1" s="1216"/>
      <c r="AN1" s="1216"/>
      <c r="AO1" s="1216"/>
      <c r="AP1" s="1216"/>
      <c r="AQ1" s="1216"/>
      <c r="AR1" s="1216"/>
      <c r="AS1" s="1216"/>
      <c r="AT1" s="1216"/>
      <c r="AU1" s="1216"/>
      <c r="AV1" s="1216"/>
      <c r="AW1" s="1216"/>
      <c r="AX1" s="1216"/>
      <c r="AY1" s="1216"/>
      <c r="AZ1" s="1216"/>
      <c r="BA1" s="1216"/>
      <c r="BB1" s="1216"/>
      <c r="BC1" s="1216"/>
      <c r="BD1" s="1216"/>
      <c r="BE1" s="1216"/>
      <c r="BF1" s="1216"/>
      <c r="BG1" s="1216"/>
      <c r="BH1" s="1216"/>
      <c r="BI1" s="1216"/>
      <c r="BJ1" s="1216"/>
      <c r="BK1" s="1216"/>
      <c r="BL1" s="1216"/>
      <c r="BM1" s="1216"/>
      <c r="BN1" s="1216"/>
      <c r="BO1" s="1216"/>
      <c r="BP1" s="1216"/>
      <c r="BQ1" s="1216"/>
      <c r="BR1" s="1216"/>
      <c r="BS1" s="1216"/>
      <c r="BT1" s="1216"/>
      <c r="BU1" s="1216"/>
    </row>
    <row r="2" spans="3:164" ht="15.95" customHeight="1">
      <c r="C2" s="1139" t="s">
        <v>1139</v>
      </c>
      <c r="D2" s="1140"/>
      <c r="E2" s="1141" t="s">
        <v>1140</v>
      </c>
      <c r="F2" s="1142"/>
      <c r="G2" s="1142"/>
      <c r="H2" s="1143" t="s">
        <v>1141</v>
      </c>
      <c r="I2" s="1144"/>
      <c r="J2" s="1144"/>
      <c r="K2" s="1145"/>
      <c r="L2" s="1142" t="s">
        <v>1142</v>
      </c>
      <c r="M2" s="1142"/>
      <c r="N2" s="1142"/>
      <c r="O2" s="1142"/>
      <c r="P2" s="1142"/>
      <c r="Q2" s="1142"/>
      <c r="R2" s="1142"/>
      <c r="S2" s="1142"/>
      <c r="T2" s="1142"/>
      <c r="U2" s="1142"/>
      <c r="V2" s="1142"/>
      <c r="W2" s="1142"/>
      <c r="X2" s="1142" t="s">
        <v>1143</v>
      </c>
      <c r="Y2" s="1142"/>
      <c r="Z2" s="1142"/>
      <c r="AA2" s="1142"/>
      <c r="AB2" s="1142"/>
      <c r="AC2" s="1142"/>
      <c r="AD2" s="1142"/>
      <c r="AE2" s="1142"/>
      <c r="AF2" s="1142"/>
      <c r="AG2" s="1142"/>
      <c r="AH2" s="1142"/>
      <c r="AI2" s="1142"/>
      <c r="AJ2" s="1142"/>
      <c r="AK2" s="1142"/>
      <c r="AL2" s="1142"/>
      <c r="AM2" s="1142"/>
      <c r="AN2" s="1142"/>
      <c r="AO2" s="1142"/>
      <c r="AP2" s="1142"/>
      <c r="AQ2" s="1142"/>
      <c r="AR2" s="1149" t="s">
        <v>1144</v>
      </c>
      <c r="AS2" s="1150"/>
      <c r="AT2" s="1150"/>
      <c r="AU2" s="1150"/>
      <c r="AV2" s="1150"/>
      <c r="AW2" s="1150"/>
      <c r="AX2" s="1150"/>
      <c r="AY2" s="1150"/>
      <c r="AZ2" s="1150"/>
      <c r="BA2" s="1150"/>
      <c r="BB2" s="1150"/>
      <c r="BC2" s="1150"/>
      <c r="BD2" s="1150"/>
      <c r="BE2" s="1150"/>
      <c r="BF2" s="1150"/>
      <c r="BG2" s="1150"/>
      <c r="BH2" s="1150"/>
      <c r="BI2" s="1150"/>
      <c r="BJ2" s="1150"/>
      <c r="BK2" s="1150"/>
      <c r="BL2" s="1150"/>
      <c r="BM2" s="1150"/>
      <c r="BN2" s="1150"/>
      <c r="BO2" s="1150"/>
      <c r="BP2" s="1150"/>
      <c r="BQ2" s="1150"/>
      <c r="BR2" s="1150"/>
      <c r="BS2" s="1150"/>
      <c r="BT2" s="1150"/>
      <c r="BU2" s="1151"/>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row>
    <row r="3" spans="3:164" ht="15.95" customHeight="1">
      <c r="C3" s="1139"/>
      <c r="D3" s="1140"/>
      <c r="E3" s="1141"/>
      <c r="F3" s="1142"/>
      <c r="G3" s="1142"/>
      <c r="H3" s="1146"/>
      <c r="I3" s="1147"/>
      <c r="J3" s="1147"/>
      <c r="K3" s="1148"/>
      <c r="L3" s="1142" t="s">
        <v>1145</v>
      </c>
      <c r="M3" s="1142"/>
      <c r="N3" s="1142"/>
      <c r="O3" s="1142"/>
      <c r="P3" s="1142" t="s">
        <v>1146</v>
      </c>
      <c r="Q3" s="1142"/>
      <c r="R3" s="1142"/>
      <c r="S3" s="1142"/>
      <c r="T3" s="1142" t="s">
        <v>1147</v>
      </c>
      <c r="U3" s="1142"/>
      <c r="V3" s="1142"/>
      <c r="W3" s="1142"/>
      <c r="X3" s="1142" t="s">
        <v>1148</v>
      </c>
      <c r="Y3" s="1142"/>
      <c r="Z3" s="1142"/>
      <c r="AA3" s="1142"/>
      <c r="AB3" s="1142" t="s">
        <v>1149</v>
      </c>
      <c r="AC3" s="1142"/>
      <c r="AD3" s="1142"/>
      <c r="AE3" s="1142"/>
      <c r="AF3" s="1142" t="s">
        <v>1150</v>
      </c>
      <c r="AG3" s="1142"/>
      <c r="AH3" s="1142"/>
      <c r="AI3" s="1142"/>
      <c r="AJ3" s="1142" t="s">
        <v>1151</v>
      </c>
      <c r="AK3" s="1142"/>
      <c r="AL3" s="1142"/>
      <c r="AM3" s="1142"/>
      <c r="AN3" s="1142" t="s">
        <v>1152</v>
      </c>
      <c r="AO3" s="1142"/>
      <c r="AP3" s="1142"/>
      <c r="AQ3" s="1142"/>
      <c r="AR3" s="1152"/>
      <c r="AS3" s="1153"/>
      <c r="AT3" s="1153"/>
      <c r="AU3" s="1153"/>
      <c r="AV3" s="1153"/>
      <c r="AW3" s="1153"/>
      <c r="AX3" s="1153"/>
      <c r="AY3" s="1153"/>
      <c r="AZ3" s="1153"/>
      <c r="BA3" s="1153"/>
      <c r="BB3" s="1153"/>
      <c r="BC3" s="1153"/>
      <c r="BD3" s="1153"/>
      <c r="BE3" s="1153"/>
      <c r="BF3" s="1153"/>
      <c r="BG3" s="1153"/>
      <c r="BH3" s="1153"/>
      <c r="BI3" s="1153"/>
      <c r="BJ3" s="1153"/>
      <c r="BK3" s="1153"/>
      <c r="BL3" s="1153"/>
      <c r="BM3" s="1153"/>
      <c r="BN3" s="1153"/>
      <c r="BO3" s="1153"/>
      <c r="BP3" s="1153"/>
      <c r="BQ3" s="1153"/>
      <c r="BR3" s="1153"/>
      <c r="BS3" s="1153"/>
      <c r="BT3" s="1153"/>
      <c r="BU3" s="1154"/>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row>
    <row r="4" spans="3:164" ht="15.95" customHeight="1">
      <c r="C4" s="1139"/>
      <c r="D4" s="1140"/>
      <c r="E4" s="1158" t="s">
        <v>1153</v>
      </c>
      <c r="F4" s="1144"/>
      <c r="G4" s="1145"/>
      <c r="H4" s="1163" t="s">
        <v>1154</v>
      </c>
      <c r="I4" s="1163"/>
      <c r="J4" s="1163"/>
      <c r="K4" s="1163"/>
      <c r="L4" s="1164"/>
      <c r="M4" s="1164"/>
      <c r="N4" s="1164"/>
      <c r="O4" s="1164"/>
      <c r="P4" s="1164"/>
      <c r="Q4" s="1164"/>
      <c r="R4" s="1164"/>
      <c r="S4" s="1164"/>
      <c r="T4" s="1164">
        <f t="shared" ref="T4:T9" si="0">SUM(L4:S4)</f>
        <v>0</v>
      </c>
      <c r="U4" s="1164"/>
      <c r="V4" s="1164"/>
      <c r="W4" s="1164"/>
      <c r="X4" s="1164"/>
      <c r="Y4" s="1164"/>
      <c r="Z4" s="1164"/>
      <c r="AA4" s="1164"/>
      <c r="AB4" s="1164"/>
      <c r="AC4" s="1164"/>
      <c r="AD4" s="1164"/>
      <c r="AE4" s="1164"/>
      <c r="AF4" s="1164"/>
      <c r="AG4" s="1164"/>
      <c r="AH4" s="1164"/>
      <c r="AI4" s="1164"/>
      <c r="AJ4" s="1164"/>
      <c r="AK4" s="1164"/>
      <c r="AL4" s="1164"/>
      <c r="AM4" s="1164"/>
      <c r="AN4" s="1164"/>
      <c r="AO4" s="1164"/>
      <c r="AP4" s="1164"/>
      <c r="AQ4" s="1164"/>
      <c r="AR4" s="1152"/>
      <c r="AS4" s="1153"/>
      <c r="AT4" s="1153"/>
      <c r="AU4" s="1153"/>
      <c r="AV4" s="1153"/>
      <c r="AW4" s="1153"/>
      <c r="AX4" s="1153"/>
      <c r="AY4" s="1153"/>
      <c r="AZ4" s="1153"/>
      <c r="BA4" s="1153"/>
      <c r="BB4" s="1153"/>
      <c r="BC4" s="1153"/>
      <c r="BD4" s="1153"/>
      <c r="BE4" s="1153"/>
      <c r="BF4" s="1153"/>
      <c r="BG4" s="1153"/>
      <c r="BH4" s="1153"/>
      <c r="BI4" s="1153"/>
      <c r="BJ4" s="1153"/>
      <c r="BK4" s="1153"/>
      <c r="BL4" s="1153"/>
      <c r="BM4" s="1153"/>
      <c r="BN4" s="1153"/>
      <c r="BO4" s="1153"/>
      <c r="BP4" s="1153"/>
      <c r="BQ4" s="1153"/>
      <c r="BR4" s="1153"/>
      <c r="BS4" s="1153"/>
      <c r="BT4" s="1153"/>
      <c r="BU4" s="115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row>
    <row r="5" spans="3:164" ht="21" customHeight="1">
      <c r="C5" s="1139"/>
      <c r="D5" s="1140"/>
      <c r="E5" s="1159"/>
      <c r="F5" s="1160"/>
      <c r="G5" s="1161"/>
      <c r="H5" s="1165" t="s">
        <v>1155</v>
      </c>
      <c r="I5" s="1166"/>
      <c r="J5" s="1166"/>
      <c r="K5" s="1167"/>
      <c r="L5" s="1164"/>
      <c r="M5" s="1164"/>
      <c r="N5" s="1164"/>
      <c r="O5" s="1164"/>
      <c r="P5" s="1164"/>
      <c r="Q5" s="1164"/>
      <c r="R5" s="1164"/>
      <c r="S5" s="1164"/>
      <c r="T5" s="1164">
        <f t="shared" si="0"/>
        <v>0</v>
      </c>
      <c r="U5" s="1164"/>
      <c r="V5" s="1164"/>
      <c r="W5" s="1164"/>
      <c r="X5" s="1164"/>
      <c r="Y5" s="1164"/>
      <c r="Z5" s="1164"/>
      <c r="AA5" s="1164"/>
      <c r="AB5" s="1164"/>
      <c r="AC5" s="1164"/>
      <c r="AD5" s="1164"/>
      <c r="AE5" s="1164"/>
      <c r="AF5" s="1164"/>
      <c r="AG5" s="1164"/>
      <c r="AH5" s="1164"/>
      <c r="AI5" s="1164"/>
      <c r="AJ5" s="1164"/>
      <c r="AK5" s="1164"/>
      <c r="AL5" s="1164"/>
      <c r="AM5" s="1164"/>
      <c r="AN5" s="1164"/>
      <c r="AO5" s="1164"/>
      <c r="AP5" s="1164"/>
      <c r="AQ5" s="1164"/>
      <c r="AR5" s="1152"/>
      <c r="AS5" s="1153"/>
      <c r="AT5" s="1153"/>
      <c r="AU5" s="1153"/>
      <c r="AV5" s="1153"/>
      <c r="AW5" s="1153"/>
      <c r="AX5" s="1153"/>
      <c r="AY5" s="1153"/>
      <c r="AZ5" s="1153"/>
      <c r="BA5" s="1153"/>
      <c r="BB5" s="1153"/>
      <c r="BC5" s="1153"/>
      <c r="BD5" s="1153"/>
      <c r="BE5" s="1153"/>
      <c r="BF5" s="1153"/>
      <c r="BG5" s="1153"/>
      <c r="BH5" s="1153"/>
      <c r="BI5" s="1153"/>
      <c r="BJ5" s="1153"/>
      <c r="BK5" s="1153"/>
      <c r="BL5" s="1153"/>
      <c r="BM5" s="1153"/>
      <c r="BN5" s="1153"/>
      <c r="BO5" s="1153"/>
      <c r="BP5" s="1153"/>
      <c r="BQ5" s="1153"/>
      <c r="BR5" s="1153"/>
      <c r="BS5" s="1153"/>
      <c r="BT5" s="1153"/>
      <c r="BU5" s="1154"/>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row>
    <row r="6" spans="3:164" ht="15.95" customHeight="1">
      <c r="C6" s="1139"/>
      <c r="D6" s="1140"/>
      <c r="E6" s="1162"/>
      <c r="F6" s="1147"/>
      <c r="G6" s="1148"/>
      <c r="H6" s="1163" t="s">
        <v>1156</v>
      </c>
      <c r="I6" s="1163"/>
      <c r="J6" s="1163"/>
      <c r="K6" s="1163"/>
      <c r="L6" s="1164"/>
      <c r="M6" s="1164"/>
      <c r="N6" s="1164"/>
      <c r="O6" s="1164"/>
      <c r="P6" s="1164"/>
      <c r="Q6" s="1164"/>
      <c r="R6" s="1164"/>
      <c r="S6" s="1164"/>
      <c r="T6" s="1164">
        <f t="shared" si="0"/>
        <v>0</v>
      </c>
      <c r="U6" s="1164"/>
      <c r="V6" s="1164"/>
      <c r="W6" s="1164"/>
      <c r="X6" s="1164"/>
      <c r="Y6" s="1164"/>
      <c r="Z6" s="1164"/>
      <c r="AA6" s="1164"/>
      <c r="AB6" s="1164"/>
      <c r="AC6" s="1164"/>
      <c r="AD6" s="1164"/>
      <c r="AE6" s="1164"/>
      <c r="AF6" s="1164"/>
      <c r="AG6" s="1164"/>
      <c r="AH6" s="1164"/>
      <c r="AI6" s="1164"/>
      <c r="AJ6" s="1164"/>
      <c r="AK6" s="1164"/>
      <c r="AL6" s="1164"/>
      <c r="AM6" s="1164"/>
      <c r="AN6" s="1164"/>
      <c r="AO6" s="1164"/>
      <c r="AP6" s="1164"/>
      <c r="AQ6" s="1164"/>
      <c r="AR6" s="1152"/>
      <c r="AS6" s="1153"/>
      <c r="AT6" s="1153"/>
      <c r="AU6" s="1153"/>
      <c r="AV6" s="1153"/>
      <c r="AW6" s="1153"/>
      <c r="AX6" s="1153"/>
      <c r="AY6" s="1153"/>
      <c r="AZ6" s="1153"/>
      <c r="BA6" s="1153"/>
      <c r="BB6" s="1153"/>
      <c r="BC6" s="1153"/>
      <c r="BD6" s="1153"/>
      <c r="BE6" s="1153"/>
      <c r="BF6" s="1153"/>
      <c r="BG6" s="1153"/>
      <c r="BH6" s="1153"/>
      <c r="BI6" s="1153"/>
      <c r="BJ6" s="1153"/>
      <c r="BK6" s="1153"/>
      <c r="BL6" s="1153"/>
      <c r="BM6" s="1153"/>
      <c r="BN6" s="1153"/>
      <c r="BO6" s="1153"/>
      <c r="BP6" s="1153"/>
      <c r="BQ6" s="1153"/>
      <c r="BR6" s="1153"/>
      <c r="BS6" s="1153"/>
      <c r="BT6" s="1153"/>
      <c r="BU6" s="1154"/>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row>
    <row r="7" spans="3:164" ht="15.95" customHeight="1">
      <c r="C7" s="1139"/>
      <c r="D7" s="1140"/>
      <c r="E7" s="1158" t="s">
        <v>1157</v>
      </c>
      <c r="F7" s="1144"/>
      <c r="G7" s="1145"/>
      <c r="H7" s="1163" t="s">
        <v>1154</v>
      </c>
      <c r="I7" s="1163"/>
      <c r="J7" s="1163"/>
      <c r="K7" s="1163"/>
      <c r="L7" s="1164"/>
      <c r="M7" s="1164"/>
      <c r="N7" s="1164"/>
      <c r="O7" s="1164"/>
      <c r="P7" s="1164"/>
      <c r="Q7" s="1164"/>
      <c r="R7" s="1164"/>
      <c r="S7" s="1164"/>
      <c r="T7" s="1164">
        <f t="shared" si="0"/>
        <v>0</v>
      </c>
      <c r="U7" s="1164"/>
      <c r="V7" s="1164"/>
      <c r="W7" s="1164"/>
      <c r="X7" s="1164"/>
      <c r="Y7" s="1164"/>
      <c r="Z7" s="1164"/>
      <c r="AA7" s="1164"/>
      <c r="AB7" s="1164"/>
      <c r="AC7" s="1164"/>
      <c r="AD7" s="1164"/>
      <c r="AE7" s="1164"/>
      <c r="AF7" s="1164"/>
      <c r="AG7" s="1164"/>
      <c r="AH7" s="1164"/>
      <c r="AI7" s="1164"/>
      <c r="AJ7" s="1164"/>
      <c r="AK7" s="1164"/>
      <c r="AL7" s="1164"/>
      <c r="AM7" s="1164"/>
      <c r="AN7" s="1164"/>
      <c r="AO7" s="1164"/>
      <c r="AP7" s="1164"/>
      <c r="AQ7" s="1164"/>
      <c r="AR7" s="1152"/>
      <c r="AS7" s="1153"/>
      <c r="AT7" s="1153"/>
      <c r="AU7" s="1153"/>
      <c r="AV7" s="1153"/>
      <c r="AW7" s="1153"/>
      <c r="AX7" s="1153"/>
      <c r="AY7" s="1153"/>
      <c r="AZ7" s="1153"/>
      <c r="BA7" s="1153"/>
      <c r="BB7" s="1153"/>
      <c r="BC7" s="1153"/>
      <c r="BD7" s="1153"/>
      <c r="BE7" s="1153"/>
      <c r="BF7" s="1153"/>
      <c r="BG7" s="1153"/>
      <c r="BH7" s="1153"/>
      <c r="BI7" s="1153"/>
      <c r="BJ7" s="1153"/>
      <c r="BK7" s="1153"/>
      <c r="BL7" s="1153"/>
      <c r="BM7" s="1153"/>
      <c r="BN7" s="1153"/>
      <c r="BO7" s="1153"/>
      <c r="BP7" s="1153"/>
      <c r="BQ7" s="1153"/>
      <c r="BR7" s="1153"/>
      <c r="BS7" s="1153"/>
      <c r="BT7" s="1153"/>
      <c r="BU7" s="1154"/>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row>
    <row r="8" spans="3:164" ht="20.25" customHeight="1">
      <c r="C8" s="1139"/>
      <c r="D8" s="1140"/>
      <c r="E8" s="1159"/>
      <c r="F8" s="1160"/>
      <c r="G8" s="1161"/>
      <c r="H8" s="1165" t="s">
        <v>1155</v>
      </c>
      <c r="I8" s="1166"/>
      <c r="J8" s="1166"/>
      <c r="K8" s="1167"/>
      <c r="L8" s="1164"/>
      <c r="M8" s="1164"/>
      <c r="N8" s="1164"/>
      <c r="O8" s="1164"/>
      <c r="P8" s="1164"/>
      <c r="Q8" s="1164"/>
      <c r="R8" s="1164"/>
      <c r="S8" s="1164"/>
      <c r="T8" s="1164">
        <f t="shared" si="0"/>
        <v>0</v>
      </c>
      <c r="U8" s="1164"/>
      <c r="V8" s="1164"/>
      <c r="W8" s="1164"/>
      <c r="X8" s="1164"/>
      <c r="Y8" s="1164"/>
      <c r="Z8" s="1164"/>
      <c r="AA8" s="1164"/>
      <c r="AB8" s="1164"/>
      <c r="AC8" s="1164"/>
      <c r="AD8" s="1164"/>
      <c r="AE8" s="1164"/>
      <c r="AF8" s="1164"/>
      <c r="AG8" s="1164"/>
      <c r="AH8" s="1164"/>
      <c r="AI8" s="1164"/>
      <c r="AJ8" s="1164"/>
      <c r="AK8" s="1164"/>
      <c r="AL8" s="1164"/>
      <c r="AM8" s="1164"/>
      <c r="AN8" s="1164"/>
      <c r="AO8" s="1164"/>
      <c r="AP8" s="1164"/>
      <c r="AQ8" s="1164"/>
      <c r="AR8" s="1152"/>
      <c r="AS8" s="1153"/>
      <c r="AT8" s="1153"/>
      <c r="AU8" s="1153"/>
      <c r="AV8" s="1153"/>
      <c r="AW8" s="1153"/>
      <c r="AX8" s="1153"/>
      <c r="AY8" s="1153"/>
      <c r="AZ8" s="1153"/>
      <c r="BA8" s="1153"/>
      <c r="BB8" s="1153"/>
      <c r="BC8" s="1153"/>
      <c r="BD8" s="1153"/>
      <c r="BE8" s="1153"/>
      <c r="BF8" s="1153"/>
      <c r="BG8" s="1153"/>
      <c r="BH8" s="1153"/>
      <c r="BI8" s="1153"/>
      <c r="BJ8" s="1153"/>
      <c r="BK8" s="1153"/>
      <c r="BL8" s="1153"/>
      <c r="BM8" s="1153"/>
      <c r="BN8" s="1153"/>
      <c r="BO8" s="1153"/>
      <c r="BP8" s="1153"/>
      <c r="BQ8" s="1153"/>
      <c r="BR8" s="1153"/>
      <c r="BS8" s="1153"/>
      <c r="BT8" s="1153"/>
      <c r="BU8" s="1154"/>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row>
    <row r="9" spans="3:164" ht="15.95" customHeight="1">
      <c r="C9" s="1139"/>
      <c r="D9" s="1140"/>
      <c r="E9" s="1162"/>
      <c r="F9" s="1147"/>
      <c r="G9" s="1148"/>
      <c r="H9" s="1163" t="s">
        <v>1156</v>
      </c>
      <c r="I9" s="1163"/>
      <c r="J9" s="1163"/>
      <c r="K9" s="1163"/>
      <c r="L9" s="1164"/>
      <c r="M9" s="1164"/>
      <c r="N9" s="1164"/>
      <c r="O9" s="1164"/>
      <c r="P9" s="1164"/>
      <c r="Q9" s="1164"/>
      <c r="R9" s="1164"/>
      <c r="S9" s="1164"/>
      <c r="T9" s="1164">
        <f t="shared" si="0"/>
        <v>0</v>
      </c>
      <c r="U9" s="1164"/>
      <c r="V9" s="1164"/>
      <c r="W9" s="1164"/>
      <c r="X9" s="1164"/>
      <c r="Y9" s="1164"/>
      <c r="Z9" s="1164"/>
      <c r="AA9" s="1164"/>
      <c r="AB9" s="1164"/>
      <c r="AC9" s="1164"/>
      <c r="AD9" s="1164"/>
      <c r="AE9" s="1164"/>
      <c r="AF9" s="1164"/>
      <c r="AG9" s="1164"/>
      <c r="AH9" s="1164"/>
      <c r="AI9" s="1164"/>
      <c r="AJ9" s="1164"/>
      <c r="AK9" s="1164"/>
      <c r="AL9" s="1164"/>
      <c r="AM9" s="1164"/>
      <c r="AN9" s="1164"/>
      <c r="AO9" s="1164"/>
      <c r="AP9" s="1164"/>
      <c r="AQ9" s="1164"/>
      <c r="AR9" s="1155"/>
      <c r="AS9" s="1156"/>
      <c r="AT9" s="1156"/>
      <c r="AU9" s="1156"/>
      <c r="AV9" s="1156"/>
      <c r="AW9" s="1156"/>
      <c r="AX9" s="1156"/>
      <c r="AY9" s="1156"/>
      <c r="AZ9" s="1156"/>
      <c r="BA9" s="1156"/>
      <c r="BB9" s="1156"/>
      <c r="BC9" s="1156"/>
      <c r="BD9" s="1156"/>
      <c r="BE9" s="1156"/>
      <c r="BF9" s="1156"/>
      <c r="BG9" s="1156"/>
      <c r="BH9" s="1156"/>
      <c r="BI9" s="1156"/>
      <c r="BJ9" s="1156"/>
      <c r="BK9" s="1156"/>
      <c r="BL9" s="1156"/>
      <c r="BM9" s="1156"/>
      <c r="BN9" s="1156"/>
      <c r="BO9" s="1156"/>
      <c r="BP9" s="1156"/>
      <c r="BQ9" s="1156"/>
      <c r="BR9" s="1156"/>
      <c r="BS9" s="1156"/>
      <c r="BT9" s="1156"/>
      <c r="BU9" s="1157"/>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row>
    <row r="10" spans="3:164" ht="15.95" customHeight="1">
      <c r="C10" s="839"/>
      <c r="D10" s="839"/>
      <c r="E10" s="840"/>
      <c r="F10" s="840"/>
      <c r="G10" s="840"/>
      <c r="H10" s="840"/>
      <c r="I10" s="840"/>
      <c r="J10" s="840"/>
      <c r="K10" s="840"/>
      <c r="L10" s="840"/>
      <c r="M10" s="840"/>
      <c r="N10" s="840"/>
      <c r="O10" s="840"/>
      <c r="P10" s="840"/>
      <c r="Q10" s="840"/>
      <c r="R10" s="840"/>
      <c r="S10" s="840"/>
      <c r="T10" s="840"/>
      <c r="U10" s="840"/>
      <c r="V10" s="840"/>
      <c r="W10" s="840"/>
      <c r="X10" s="841"/>
      <c r="Y10" s="841"/>
      <c r="Z10" s="841"/>
      <c r="AA10" s="842"/>
      <c r="AB10" s="842"/>
      <c r="AC10" s="842"/>
      <c r="AD10" s="842"/>
      <c r="AE10" s="842"/>
      <c r="AF10" s="842"/>
      <c r="AG10" s="842"/>
      <c r="AH10" s="843"/>
      <c r="AI10" s="843"/>
      <c r="AJ10" s="843"/>
      <c r="AK10" s="843"/>
      <c r="AL10" s="843"/>
      <c r="AM10" s="843"/>
      <c r="AN10" s="844"/>
      <c r="AO10" s="844"/>
      <c r="AP10" s="844"/>
      <c r="AQ10" s="844"/>
      <c r="AR10" s="844"/>
      <c r="AS10" s="844"/>
      <c r="AT10" s="844"/>
      <c r="AU10" s="845"/>
      <c r="AV10" s="845"/>
      <c r="AW10" s="845"/>
      <c r="AX10" s="845"/>
      <c r="AY10" s="845"/>
      <c r="AZ10" s="845"/>
      <c r="BA10" s="846"/>
      <c r="BB10" s="846"/>
      <c r="BC10" s="846"/>
      <c r="BD10" s="846"/>
      <c r="BE10" s="846"/>
      <c r="BF10" s="846"/>
      <c r="BG10" s="846"/>
      <c r="BH10" s="846"/>
      <c r="BI10" s="847"/>
      <c r="BJ10" s="847"/>
      <c r="BK10" s="847"/>
      <c r="BL10" s="847"/>
      <c r="BM10" s="847"/>
      <c r="BN10" s="847"/>
      <c r="BO10" s="847"/>
      <c r="BP10" s="847"/>
      <c r="BQ10" s="848"/>
      <c r="BR10" s="848"/>
      <c r="BS10" s="848"/>
      <c r="BT10" s="848"/>
      <c r="BU10" s="848"/>
    </row>
    <row r="11" spans="3:164" ht="4.5" customHeight="1" thickBot="1">
      <c r="C11" s="839"/>
      <c r="D11" s="839"/>
      <c r="E11" s="842"/>
      <c r="F11" s="842"/>
      <c r="G11" s="842"/>
      <c r="H11" s="842"/>
      <c r="I11" s="842"/>
      <c r="J11" s="842"/>
      <c r="K11" s="842"/>
      <c r="L11" s="842"/>
      <c r="M11" s="842"/>
      <c r="N11" s="842"/>
      <c r="O11" s="842"/>
      <c r="P11" s="842"/>
      <c r="Q11" s="842"/>
      <c r="R11" s="842"/>
      <c r="S11" s="842"/>
      <c r="T11" s="842"/>
      <c r="U11" s="842"/>
      <c r="V11" s="842"/>
      <c r="W11" s="842"/>
      <c r="X11" s="839"/>
      <c r="Y11" s="839"/>
      <c r="Z11" s="839"/>
      <c r="AA11" s="849"/>
      <c r="AB11" s="849"/>
      <c r="AC11" s="849"/>
      <c r="AD11" s="842"/>
      <c r="AE11" s="842"/>
      <c r="AF11" s="842"/>
      <c r="AG11" s="842"/>
      <c r="AH11" s="850"/>
      <c r="AI11" s="850"/>
      <c r="AJ11" s="850"/>
      <c r="AK11" s="850"/>
      <c r="AL11" s="850"/>
      <c r="AM11" s="850"/>
      <c r="AN11" s="850"/>
      <c r="AO11" s="850"/>
      <c r="AP11" s="850"/>
      <c r="AQ11" s="850"/>
      <c r="AR11" s="850"/>
      <c r="AS11" s="850"/>
      <c r="AT11" s="850"/>
      <c r="AU11" s="850"/>
      <c r="AV11" s="850"/>
      <c r="AW11" s="850"/>
      <c r="AX11" s="850"/>
      <c r="AY11" s="850"/>
      <c r="AZ11" s="850"/>
      <c r="BA11" s="850"/>
      <c r="BB11" s="850"/>
      <c r="BC11" s="850"/>
      <c r="BD11" s="850"/>
      <c r="BE11" s="850"/>
      <c r="BF11" s="850"/>
      <c r="BG11" s="850"/>
      <c r="BH11" s="850"/>
      <c r="BI11" s="850"/>
      <c r="BJ11" s="850"/>
      <c r="BK11" s="850"/>
      <c r="BL11" s="850"/>
      <c r="BM11" s="850"/>
      <c r="BN11" s="850"/>
      <c r="BO11" s="850"/>
      <c r="BP11" s="850"/>
      <c r="BQ11" s="850"/>
      <c r="BR11" s="850"/>
      <c r="BS11" s="850"/>
      <c r="BT11" s="850"/>
      <c r="BU11" s="850"/>
    </row>
    <row r="12" spans="3:164" ht="24.75" customHeight="1" thickBot="1">
      <c r="C12" s="1187" t="s">
        <v>1178</v>
      </c>
      <c r="D12" s="1188"/>
      <c r="E12" s="1193" t="s">
        <v>1095</v>
      </c>
      <c r="F12" s="1194"/>
      <c r="G12" s="1194"/>
      <c r="H12" s="1194"/>
      <c r="I12" s="1194"/>
      <c r="J12" s="1194"/>
      <c r="K12" s="1194"/>
      <c r="L12" s="1194"/>
      <c r="M12" s="1195"/>
      <c r="N12" s="1193" t="s">
        <v>1096</v>
      </c>
      <c r="O12" s="1194"/>
      <c r="P12" s="1194"/>
      <c r="Q12" s="1194"/>
      <c r="R12" s="1194"/>
      <c r="S12" s="1194"/>
      <c r="T12" s="1195"/>
      <c r="U12" s="1196" t="s">
        <v>1097</v>
      </c>
      <c r="V12" s="1197"/>
      <c r="W12" s="1197"/>
      <c r="X12" s="1198"/>
      <c r="Y12" s="1193" t="s">
        <v>1098</v>
      </c>
      <c r="Z12" s="1194"/>
      <c r="AA12" s="1194"/>
      <c r="AB12" s="1194"/>
      <c r="AC12" s="1194"/>
      <c r="AD12" s="1194"/>
      <c r="AE12" s="1194"/>
      <c r="AF12" s="1194"/>
      <c r="AG12" s="1194"/>
      <c r="AH12" s="1194"/>
      <c r="AI12" s="1194"/>
      <c r="AJ12" s="1194"/>
      <c r="AK12" s="1194"/>
      <c r="AL12" s="1194"/>
      <c r="AM12" s="1194"/>
      <c r="AN12" s="1194"/>
      <c r="AO12" s="1194"/>
      <c r="AP12" s="1194"/>
      <c r="AQ12" s="1194"/>
      <c r="AR12" s="1194"/>
      <c r="AS12" s="1194"/>
      <c r="AT12" s="1194"/>
      <c r="AU12" s="1194"/>
      <c r="AV12" s="1194"/>
      <c r="AW12" s="1194"/>
      <c r="AX12" s="1194"/>
      <c r="AY12" s="1194"/>
      <c r="AZ12" s="1195"/>
      <c r="BA12" s="1193" t="s">
        <v>1099</v>
      </c>
      <c r="BB12" s="1194"/>
      <c r="BC12" s="1194"/>
      <c r="BD12" s="1194"/>
      <c r="BE12" s="1194"/>
      <c r="BF12" s="1194"/>
      <c r="BG12" s="1194"/>
      <c r="BH12" s="1194"/>
      <c r="BI12" s="1194"/>
      <c r="BJ12" s="1194"/>
      <c r="BK12" s="1194"/>
      <c r="BL12" s="1194"/>
      <c r="BM12" s="1194"/>
      <c r="BN12" s="1194"/>
      <c r="BO12" s="1194"/>
      <c r="BP12" s="1194"/>
      <c r="BQ12" s="1194"/>
      <c r="BR12" s="1194"/>
      <c r="BS12" s="1194"/>
      <c r="BT12" s="1194"/>
      <c r="BU12" s="1199"/>
    </row>
    <row r="13" spans="3:164" ht="18" customHeight="1" thickTop="1">
      <c r="C13" s="1189"/>
      <c r="D13" s="1190"/>
      <c r="E13" s="1200" t="s">
        <v>1100</v>
      </c>
      <c r="F13" s="1201"/>
      <c r="G13" s="1201"/>
      <c r="H13" s="1201"/>
      <c r="I13" s="1201"/>
      <c r="J13" s="1201"/>
      <c r="K13" s="1201"/>
      <c r="L13" s="1201"/>
      <c r="M13" s="1202"/>
      <c r="N13" s="1203"/>
      <c r="O13" s="1204"/>
      <c r="P13" s="1204"/>
      <c r="Q13" s="1204"/>
      <c r="R13" s="1204"/>
      <c r="S13" s="1204"/>
      <c r="T13" s="1205"/>
      <c r="U13" s="1168"/>
      <c r="V13" s="1169"/>
      <c r="W13" s="1169"/>
      <c r="X13" s="1170"/>
      <c r="Y13" s="1171" t="s">
        <v>1101</v>
      </c>
      <c r="Z13" s="1172"/>
      <c r="AA13" s="1172"/>
      <c r="AB13" s="1172"/>
      <c r="AC13" s="1172"/>
      <c r="AD13" s="1172"/>
      <c r="AE13" s="1172"/>
      <c r="AF13" s="1172"/>
      <c r="AG13" s="1172"/>
      <c r="AH13" s="1172"/>
      <c r="AI13" s="1172"/>
      <c r="AJ13" s="1172"/>
      <c r="AK13" s="1172"/>
      <c r="AL13" s="1172"/>
      <c r="AM13" s="1172"/>
      <c r="AN13" s="1172"/>
      <c r="AO13" s="1172"/>
      <c r="AP13" s="1172"/>
      <c r="AQ13" s="1172"/>
      <c r="AR13" s="1172"/>
      <c r="AS13" s="1172"/>
      <c r="AT13" s="1172"/>
      <c r="AU13" s="1172"/>
      <c r="AV13" s="1172"/>
      <c r="AW13" s="1172"/>
      <c r="AX13" s="1172"/>
      <c r="AY13" s="1172"/>
      <c r="AZ13" s="1173"/>
      <c r="BA13" s="1174"/>
      <c r="BB13" s="1175"/>
      <c r="BC13" s="1175"/>
      <c r="BD13" s="1175"/>
      <c r="BE13" s="1175"/>
      <c r="BF13" s="1175"/>
      <c r="BG13" s="1175"/>
      <c r="BH13" s="1175"/>
      <c r="BI13" s="1175"/>
      <c r="BJ13" s="1175"/>
      <c r="BK13" s="1175"/>
      <c r="BL13" s="1175"/>
      <c r="BM13" s="1175"/>
      <c r="BN13" s="1175"/>
      <c r="BO13" s="1175"/>
      <c r="BP13" s="1175"/>
      <c r="BQ13" s="1175"/>
      <c r="BR13" s="1175"/>
      <c r="BS13" s="1175"/>
      <c r="BT13" s="1175"/>
      <c r="BU13" s="1176"/>
      <c r="BV13" s="838" t="s">
        <v>1262</v>
      </c>
    </row>
    <row r="14" spans="3:164" ht="18" customHeight="1">
      <c r="C14" s="1189"/>
      <c r="D14" s="1190"/>
      <c r="E14" s="1177" t="s">
        <v>1102</v>
      </c>
      <c r="F14" s="1178"/>
      <c r="G14" s="1178"/>
      <c r="H14" s="1178"/>
      <c r="I14" s="1178"/>
      <c r="J14" s="1178"/>
      <c r="K14" s="1178"/>
      <c r="L14" s="1178"/>
      <c r="M14" s="1141"/>
      <c r="N14" s="1179"/>
      <c r="O14" s="1180"/>
      <c r="P14" s="1180"/>
      <c r="Q14" s="1180"/>
      <c r="R14" s="1180"/>
      <c r="S14" s="1180"/>
      <c r="T14" s="1181"/>
      <c r="U14" s="1177"/>
      <c r="V14" s="1178"/>
      <c r="W14" s="1178"/>
      <c r="X14" s="1141"/>
      <c r="Y14" s="1182" t="s">
        <v>1103</v>
      </c>
      <c r="Z14" s="1183"/>
      <c r="AA14" s="1183"/>
      <c r="AB14" s="1183"/>
      <c r="AC14" s="1183"/>
      <c r="AD14" s="1183"/>
      <c r="AE14" s="1183"/>
      <c r="AF14" s="1183"/>
      <c r="AG14" s="1183"/>
      <c r="AH14" s="1183"/>
      <c r="AI14" s="1183"/>
      <c r="AJ14" s="1183"/>
      <c r="AK14" s="1183"/>
      <c r="AL14" s="1183"/>
      <c r="AM14" s="1183"/>
      <c r="AN14" s="1183"/>
      <c r="AO14" s="1183"/>
      <c r="AP14" s="1183"/>
      <c r="AQ14" s="1183"/>
      <c r="AR14" s="1183"/>
      <c r="AS14" s="1183"/>
      <c r="AT14" s="1183"/>
      <c r="AU14" s="1183"/>
      <c r="AV14" s="1183"/>
      <c r="AW14" s="1183"/>
      <c r="AX14" s="1183"/>
      <c r="AY14" s="1183"/>
      <c r="AZ14" s="1184"/>
      <c r="BA14" s="1185"/>
      <c r="BB14" s="1166"/>
      <c r="BC14" s="1166"/>
      <c r="BD14" s="1166"/>
      <c r="BE14" s="1166"/>
      <c r="BF14" s="1166"/>
      <c r="BG14" s="1166"/>
      <c r="BH14" s="1166"/>
      <c r="BI14" s="1166"/>
      <c r="BJ14" s="1166"/>
      <c r="BK14" s="1166"/>
      <c r="BL14" s="1166"/>
      <c r="BM14" s="1166"/>
      <c r="BN14" s="1166"/>
      <c r="BO14" s="1166"/>
      <c r="BP14" s="1166"/>
      <c r="BQ14" s="1166"/>
      <c r="BR14" s="1166"/>
      <c r="BS14" s="1166"/>
      <c r="BT14" s="1166"/>
      <c r="BU14" s="1186"/>
    </row>
    <row r="15" spans="3:164" ht="18" customHeight="1">
      <c r="C15" s="1189"/>
      <c r="D15" s="1190"/>
      <c r="E15" s="1177" t="s">
        <v>1104</v>
      </c>
      <c r="F15" s="1178"/>
      <c r="G15" s="1178"/>
      <c r="H15" s="1178"/>
      <c r="I15" s="1178"/>
      <c r="J15" s="1178"/>
      <c r="K15" s="1178"/>
      <c r="L15" s="1178"/>
      <c r="M15" s="1141"/>
      <c r="N15" s="1179"/>
      <c r="O15" s="1180"/>
      <c r="P15" s="1180"/>
      <c r="Q15" s="1180"/>
      <c r="R15" s="1180"/>
      <c r="S15" s="1180"/>
      <c r="T15" s="1181"/>
      <c r="U15" s="1177"/>
      <c r="V15" s="1178"/>
      <c r="W15" s="1178"/>
      <c r="X15" s="1141"/>
      <c r="Y15" s="1182" t="s">
        <v>1105</v>
      </c>
      <c r="Z15" s="1183"/>
      <c r="AA15" s="1183"/>
      <c r="AB15" s="1183"/>
      <c r="AC15" s="1183"/>
      <c r="AD15" s="1183"/>
      <c r="AE15" s="1183"/>
      <c r="AF15" s="1183"/>
      <c r="AG15" s="1183"/>
      <c r="AH15" s="1183"/>
      <c r="AI15" s="1183"/>
      <c r="AJ15" s="1183"/>
      <c r="AK15" s="1183"/>
      <c r="AL15" s="1183"/>
      <c r="AM15" s="1183"/>
      <c r="AN15" s="1183"/>
      <c r="AO15" s="1183"/>
      <c r="AP15" s="1183"/>
      <c r="AQ15" s="1183"/>
      <c r="AR15" s="1183"/>
      <c r="AS15" s="1183"/>
      <c r="AT15" s="1183"/>
      <c r="AU15" s="1183"/>
      <c r="AV15" s="1183"/>
      <c r="AW15" s="1183"/>
      <c r="AX15" s="1183"/>
      <c r="AY15" s="1183"/>
      <c r="AZ15" s="1184"/>
      <c r="BA15" s="1206"/>
      <c r="BB15" s="1207"/>
      <c r="BC15" s="1207"/>
      <c r="BD15" s="1207"/>
      <c r="BE15" s="1207"/>
      <c r="BF15" s="1207"/>
      <c r="BG15" s="1207"/>
      <c r="BH15" s="1207"/>
      <c r="BI15" s="1207"/>
      <c r="BJ15" s="1207"/>
      <c r="BK15" s="1207"/>
      <c r="BL15" s="1207"/>
      <c r="BM15" s="1207"/>
      <c r="BN15" s="1207"/>
      <c r="BO15" s="1207"/>
      <c r="BP15" s="1207"/>
      <c r="BQ15" s="1207"/>
      <c r="BR15" s="1207"/>
      <c r="BS15" s="1207"/>
      <c r="BT15" s="1207"/>
      <c r="BU15" s="1208"/>
      <c r="BV15" s="838" t="s">
        <v>1263</v>
      </c>
    </row>
    <row r="16" spans="3:164" ht="18" customHeight="1">
      <c r="C16" s="1189"/>
      <c r="D16" s="1190"/>
      <c r="E16" s="1177" t="s">
        <v>1106</v>
      </c>
      <c r="F16" s="1178"/>
      <c r="G16" s="1178"/>
      <c r="H16" s="1178"/>
      <c r="I16" s="1178"/>
      <c r="J16" s="1178"/>
      <c r="K16" s="1178"/>
      <c r="L16" s="1178"/>
      <c r="M16" s="1141"/>
      <c r="N16" s="1179"/>
      <c r="O16" s="1180"/>
      <c r="P16" s="1180"/>
      <c r="Q16" s="1180"/>
      <c r="R16" s="1180"/>
      <c r="S16" s="1180"/>
      <c r="T16" s="1181"/>
      <c r="U16" s="1177"/>
      <c r="V16" s="1178"/>
      <c r="W16" s="1178"/>
      <c r="X16" s="1141"/>
      <c r="Y16" s="1182" t="s">
        <v>1107</v>
      </c>
      <c r="Z16" s="1183"/>
      <c r="AA16" s="1183"/>
      <c r="AB16" s="1183"/>
      <c r="AC16" s="1183"/>
      <c r="AD16" s="1183"/>
      <c r="AE16" s="1183"/>
      <c r="AF16" s="1183"/>
      <c r="AG16" s="1183"/>
      <c r="AH16" s="1183"/>
      <c r="AI16" s="1183"/>
      <c r="AJ16" s="1183"/>
      <c r="AK16" s="1183"/>
      <c r="AL16" s="1183"/>
      <c r="AM16" s="1183"/>
      <c r="AN16" s="1183"/>
      <c r="AO16" s="1183"/>
      <c r="AP16" s="1183"/>
      <c r="AQ16" s="1183"/>
      <c r="AR16" s="1183"/>
      <c r="AS16" s="1183"/>
      <c r="AT16" s="1183"/>
      <c r="AU16" s="1183"/>
      <c r="AV16" s="1183"/>
      <c r="AW16" s="1183"/>
      <c r="AX16" s="1183"/>
      <c r="AY16" s="1183"/>
      <c r="AZ16" s="1184"/>
      <c r="BA16" s="1185"/>
      <c r="BB16" s="1166"/>
      <c r="BC16" s="1166"/>
      <c r="BD16" s="1166"/>
      <c r="BE16" s="1166"/>
      <c r="BF16" s="1166"/>
      <c r="BG16" s="1166"/>
      <c r="BH16" s="1166"/>
      <c r="BI16" s="1166"/>
      <c r="BJ16" s="1166"/>
      <c r="BK16" s="1166"/>
      <c r="BL16" s="1166"/>
      <c r="BM16" s="1166"/>
      <c r="BN16" s="1166"/>
      <c r="BO16" s="1166"/>
      <c r="BP16" s="1166"/>
      <c r="BQ16" s="1166"/>
      <c r="BR16" s="1166"/>
      <c r="BS16" s="1166"/>
      <c r="BT16" s="1166"/>
      <c r="BU16" s="1186"/>
    </row>
    <row r="17" spans="3:73" ht="18" customHeight="1">
      <c r="C17" s="1189"/>
      <c r="D17" s="1190"/>
      <c r="E17" s="1177" t="s">
        <v>1108</v>
      </c>
      <c r="F17" s="1178"/>
      <c r="G17" s="1178"/>
      <c r="H17" s="1178"/>
      <c r="I17" s="1178"/>
      <c r="J17" s="1178"/>
      <c r="K17" s="1178"/>
      <c r="L17" s="1178"/>
      <c r="M17" s="1141"/>
      <c r="N17" s="1179"/>
      <c r="O17" s="1180"/>
      <c r="P17" s="1180"/>
      <c r="Q17" s="1180"/>
      <c r="R17" s="1180"/>
      <c r="S17" s="1180"/>
      <c r="T17" s="1181"/>
      <c r="U17" s="1177"/>
      <c r="V17" s="1178"/>
      <c r="W17" s="1178"/>
      <c r="X17" s="1141"/>
      <c r="Y17" s="1182" t="s">
        <v>1107</v>
      </c>
      <c r="Z17" s="1183"/>
      <c r="AA17" s="1183"/>
      <c r="AB17" s="1183"/>
      <c r="AC17" s="1183"/>
      <c r="AD17" s="1183"/>
      <c r="AE17" s="1183"/>
      <c r="AF17" s="1183"/>
      <c r="AG17" s="1183"/>
      <c r="AH17" s="1183"/>
      <c r="AI17" s="1183"/>
      <c r="AJ17" s="1183"/>
      <c r="AK17" s="1183"/>
      <c r="AL17" s="1183"/>
      <c r="AM17" s="1183"/>
      <c r="AN17" s="1183"/>
      <c r="AO17" s="1183"/>
      <c r="AP17" s="1183"/>
      <c r="AQ17" s="1183"/>
      <c r="AR17" s="1183"/>
      <c r="AS17" s="1183"/>
      <c r="AT17" s="1183"/>
      <c r="AU17" s="1183"/>
      <c r="AV17" s="1183"/>
      <c r="AW17" s="1183"/>
      <c r="AX17" s="1183"/>
      <c r="AY17" s="1183"/>
      <c r="AZ17" s="1184"/>
      <c r="BA17" s="1185"/>
      <c r="BB17" s="1166"/>
      <c r="BC17" s="1166"/>
      <c r="BD17" s="1166"/>
      <c r="BE17" s="1166"/>
      <c r="BF17" s="1166"/>
      <c r="BG17" s="1166"/>
      <c r="BH17" s="1166"/>
      <c r="BI17" s="1166"/>
      <c r="BJ17" s="1166"/>
      <c r="BK17" s="1166"/>
      <c r="BL17" s="1166"/>
      <c r="BM17" s="1166"/>
      <c r="BN17" s="1166"/>
      <c r="BO17" s="1166"/>
      <c r="BP17" s="1166"/>
      <c r="BQ17" s="1166"/>
      <c r="BR17" s="1166"/>
      <c r="BS17" s="1166"/>
      <c r="BT17" s="1166"/>
      <c r="BU17" s="1186"/>
    </row>
    <row r="18" spans="3:73" ht="18" customHeight="1">
      <c r="C18" s="1189"/>
      <c r="D18" s="1190"/>
      <c r="E18" s="1177" t="s">
        <v>1109</v>
      </c>
      <c r="F18" s="1178"/>
      <c r="G18" s="1178"/>
      <c r="H18" s="1178"/>
      <c r="I18" s="1178"/>
      <c r="J18" s="1178"/>
      <c r="K18" s="1178"/>
      <c r="L18" s="1178"/>
      <c r="M18" s="1141"/>
      <c r="N18" s="1179"/>
      <c r="O18" s="1180"/>
      <c r="P18" s="1180"/>
      <c r="Q18" s="1180"/>
      <c r="R18" s="1180"/>
      <c r="S18" s="1180"/>
      <c r="T18" s="1181"/>
      <c r="U18" s="1177"/>
      <c r="V18" s="1178"/>
      <c r="W18" s="1178"/>
      <c r="X18" s="1141"/>
      <c r="Y18" s="1182" t="s">
        <v>1107</v>
      </c>
      <c r="Z18" s="1183"/>
      <c r="AA18" s="1183"/>
      <c r="AB18" s="1183"/>
      <c r="AC18" s="1183"/>
      <c r="AD18" s="1183"/>
      <c r="AE18" s="1183"/>
      <c r="AF18" s="1183"/>
      <c r="AG18" s="1183"/>
      <c r="AH18" s="1183"/>
      <c r="AI18" s="1183"/>
      <c r="AJ18" s="1183"/>
      <c r="AK18" s="1183"/>
      <c r="AL18" s="1183"/>
      <c r="AM18" s="1183"/>
      <c r="AN18" s="1183"/>
      <c r="AO18" s="1183"/>
      <c r="AP18" s="1183"/>
      <c r="AQ18" s="1183"/>
      <c r="AR18" s="1183"/>
      <c r="AS18" s="1183"/>
      <c r="AT18" s="1183"/>
      <c r="AU18" s="1183"/>
      <c r="AV18" s="1183"/>
      <c r="AW18" s="1183"/>
      <c r="AX18" s="1183"/>
      <c r="AY18" s="1183"/>
      <c r="AZ18" s="1184"/>
      <c r="BA18" s="1185"/>
      <c r="BB18" s="1166"/>
      <c r="BC18" s="1166"/>
      <c r="BD18" s="1166"/>
      <c r="BE18" s="1166"/>
      <c r="BF18" s="1166"/>
      <c r="BG18" s="1166"/>
      <c r="BH18" s="1166"/>
      <c r="BI18" s="1166"/>
      <c r="BJ18" s="1166"/>
      <c r="BK18" s="1166"/>
      <c r="BL18" s="1166"/>
      <c r="BM18" s="1166"/>
      <c r="BN18" s="1166"/>
      <c r="BO18" s="1166"/>
      <c r="BP18" s="1166"/>
      <c r="BQ18" s="1166"/>
      <c r="BR18" s="1166"/>
      <c r="BS18" s="1166"/>
      <c r="BT18" s="1166"/>
      <c r="BU18" s="1186"/>
    </row>
    <row r="19" spans="3:73" ht="18" customHeight="1">
      <c r="C19" s="1189"/>
      <c r="D19" s="1190"/>
      <c r="E19" s="1142" t="s">
        <v>1110</v>
      </c>
      <c r="F19" s="1142"/>
      <c r="G19" s="1142"/>
      <c r="H19" s="1142"/>
      <c r="I19" s="1142"/>
      <c r="J19" s="1142"/>
      <c r="K19" s="1142"/>
      <c r="L19" s="1142"/>
      <c r="M19" s="1142"/>
      <c r="N19" s="1209"/>
      <c r="O19" s="1209"/>
      <c r="P19" s="1209"/>
      <c r="Q19" s="1209"/>
      <c r="R19" s="1209"/>
      <c r="S19" s="1209"/>
      <c r="T19" s="1209"/>
      <c r="U19" s="1210"/>
      <c r="V19" s="1210"/>
      <c r="W19" s="1210"/>
      <c r="X19" s="1210"/>
      <c r="Y19" s="1164" t="s">
        <v>1111</v>
      </c>
      <c r="Z19" s="1164"/>
      <c r="AA19" s="1164"/>
      <c r="AB19" s="1164"/>
      <c r="AC19" s="1164"/>
      <c r="AD19" s="1164"/>
      <c r="AE19" s="1164"/>
      <c r="AF19" s="1164"/>
      <c r="AG19" s="1164"/>
      <c r="AH19" s="1164"/>
      <c r="AI19" s="1164"/>
      <c r="AJ19" s="1164"/>
      <c r="AK19" s="1164"/>
      <c r="AL19" s="1164"/>
      <c r="AM19" s="1164"/>
      <c r="AN19" s="1164"/>
      <c r="AO19" s="1164"/>
      <c r="AP19" s="1164"/>
      <c r="AQ19" s="1164"/>
      <c r="AR19" s="1164"/>
      <c r="AS19" s="1164"/>
      <c r="AT19" s="1164"/>
      <c r="AU19" s="1164"/>
      <c r="AV19" s="1164"/>
      <c r="AW19" s="1164"/>
      <c r="AX19" s="1164"/>
      <c r="AY19" s="1164"/>
      <c r="AZ19" s="1164"/>
      <c r="BA19" s="1163"/>
      <c r="BB19" s="1163"/>
      <c r="BC19" s="1163"/>
      <c r="BD19" s="1163"/>
      <c r="BE19" s="1163"/>
      <c r="BF19" s="1163"/>
      <c r="BG19" s="1163"/>
      <c r="BH19" s="1163"/>
      <c r="BI19" s="1163"/>
      <c r="BJ19" s="1163"/>
      <c r="BK19" s="1163"/>
      <c r="BL19" s="1163"/>
      <c r="BM19" s="1163"/>
      <c r="BN19" s="1163"/>
      <c r="BO19" s="1163"/>
      <c r="BP19" s="1163"/>
      <c r="BQ19" s="1163"/>
      <c r="BR19" s="1163"/>
      <c r="BS19" s="1163"/>
      <c r="BT19" s="1163"/>
      <c r="BU19" s="1211"/>
    </row>
    <row r="20" spans="3:73" ht="18" customHeight="1">
      <c r="C20" s="1189"/>
      <c r="D20" s="1190"/>
      <c r="E20" s="1142" t="s">
        <v>1112</v>
      </c>
      <c r="F20" s="1142"/>
      <c r="G20" s="1142"/>
      <c r="H20" s="1142"/>
      <c r="I20" s="1142"/>
      <c r="J20" s="1142"/>
      <c r="K20" s="1142"/>
      <c r="L20" s="1142"/>
      <c r="M20" s="1142"/>
      <c r="N20" s="1209"/>
      <c r="O20" s="1209"/>
      <c r="P20" s="1209"/>
      <c r="Q20" s="1209"/>
      <c r="R20" s="1209"/>
      <c r="S20" s="1209"/>
      <c r="T20" s="1209"/>
      <c r="U20" s="1210"/>
      <c r="V20" s="1210"/>
      <c r="W20" s="1210"/>
      <c r="X20" s="1210"/>
      <c r="Y20" s="1164" t="s">
        <v>1113</v>
      </c>
      <c r="Z20" s="1164"/>
      <c r="AA20" s="1164"/>
      <c r="AB20" s="1164"/>
      <c r="AC20" s="1164"/>
      <c r="AD20" s="1164"/>
      <c r="AE20" s="1164"/>
      <c r="AF20" s="1164"/>
      <c r="AG20" s="1164"/>
      <c r="AH20" s="1164"/>
      <c r="AI20" s="1164"/>
      <c r="AJ20" s="1164"/>
      <c r="AK20" s="1164"/>
      <c r="AL20" s="1164"/>
      <c r="AM20" s="1164"/>
      <c r="AN20" s="1164"/>
      <c r="AO20" s="1164"/>
      <c r="AP20" s="1164"/>
      <c r="AQ20" s="1164"/>
      <c r="AR20" s="1164"/>
      <c r="AS20" s="1164"/>
      <c r="AT20" s="1164"/>
      <c r="AU20" s="1164"/>
      <c r="AV20" s="1164"/>
      <c r="AW20" s="1164"/>
      <c r="AX20" s="1164"/>
      <c r="AY20" s="1164"/>
      <c r="AZ20" s="1164"/>
      <c r="BA20" s="1163"/>
      <c r="BB20" s="1163"/>
      <c r="BC20" s="1163"/>
      <c r="BD20" s="1163"/>
      <c r="BE20" s="1163"/>
      <c r="BF20" s="1163"/>
      <c r="BG20" s="1163"/>
      <c r="BH20" s="1163"/>
      <c r="BI20" s="1163"/>
      <c r="BJ20" s="1163"/>
      <c r="BK20" s="1163"/>
      <c r="BL20" s="1163"/>
      <c r="BM20" s="1163"/>
      <c r="BN20" s="1163"/>
      <c r="BO20" s="1163"/>
      <c r="BP20" s="1163"/>
      <c r="BQ20" s="1163"/>
      <c r="BR20" s="1163"/>
      <c r="BS20" s="1163"/>
      <c r="BT20" s="1163"/>
      <c r="BU20" s="1211"/>
    </row>
    <row r="21" spans="3:73" ht="35.25" customHeight="1">
      <c r="C21" s="1189"/>
      <c r="D21" s="1190"/>
      <c r="E21" s="1142" t="s">
        <v>1114</v>
      </c>
      <c r="F21" s="1142"/>
      <c r="G21" s="1142"/>
      <c r="H21" s="1142"/>
      <c r="I21" s="1142"/>
      <c r="J21" s="1142"/>
      <c r="K21" s="1142"/>
      <c r="L21" s="1142"/>
      <c r="M21" s="1142"/>
      <c r="N21" s="1209"/>
      <c r="O21" s="1209"/>
      <c r="P21" s="1209"/>
      <c r="Q21" s="1209"/>
      <c r="R21" s="1209"/>
      <c r="S21" s="1209"/>
      <c r="T21" s="1209"/>
      <c r="U21" s="1177"/>
      <c r="V21" s="1178"/>
      <c r="W21" s="1178"/>
      <c r="X21" s="1141"/>
      <c r="Y21" s="1212" t="s">
        <v>1115</v>
      </c>
      <c r="Z21" s="1164"/>
      <c r="AA21" s="1164"/>
      <c r="AB21" s="1164"/>
      <c r="AC21" s="1164"/>
      <c r="AD21" s="1164"/>
      <c r="AE21" s="1164"/>
      <c r="AF21" s="1164"/>
      <c r="AG21" s="1164"/>
      <c r="AH21" s="1164"/>
      <c r="AI21" s="1164"/>
      <c r="AJ21" s="1164"/>
      <c r="AK21" s="1164"/>
      <c r="AL21" s="1164"/>
      <c r="AM21" s="1164"/>
      <c r="AN21" s="1164"/>
      <c r="AO21" s="1164"/>
      <c r="AP21" s="1164"/>
      <c r="AQ21" s="1164"/>
      <c r="AR21" s="1164"/>
      <c r="AS21" s="1164"/>
      <c r="AT21" s="1164"/>
      <c r="AU21" s="1164"/>
      <c r="AV21" s="1164"/>
      <c r="AW21" s="1164"/>
      <c r="AX21" s="1164"/>
      <c r="AY21" s="1164"/>
      <c r="AZ21" s="1164"/>
      <c r="BA21" s="1163"/>
      <c r="BB21" s="1163"/>
      <c r="BC21" s="1163"/>
      <c r="BD21" s="1163"/>
      <c r="BE21" s="1163"/>
      <c r="BF21" s="1163"/>
      <c r="BG21" s="1163"/>
      <c r="BH21" s="1163"/>
      <c r="BI21" s="1163"/>
      <c r="BJ21" s="1163"/>
      <c r="BK21" s="1163"/>
      <c r="BL21" s="1163"/>
      <c r="BM21" s="1163"/>
      <c r="BN21" s="1163"/>
      <c r="BO21" s="1163"/>
      <c r="BP21" s="1163"/>
      <c r="BQ21" s="1163"/>
      <c r="BR21" s="1163"/>
      <c r="BS21" s="1163"/>
      <c r="BT21" s="1163"/>
      <c r="BU21" s="1211"/>
    </row>
    <row r="22" spans="3:73" ht="18" customHeight="1">
      <c r="C22" s="1189"/>
      <c r="D22" s="1190"/>
      <c r="E22" s="1142" t="s">
        <v>1116</v>
      </c>
      <c r="F22" s="1142"/>
      <c r="G22" s="1142"/>
      <c r="H22" s="1142"/>
      <c r="I22" s="1142"/>
      <c r="J22" s="1142"/>
      <c r="K22" s="1142"/>
      <c r="L22" s="1142"/>
      <c r="M22" s="1142"/>
      <c r="N22" s="1209"/>
      <c r="O22" s="1209"/>
      <c r="P22" s="1209"/>
      <c r="Q22" s="1209"/>
      <c r="R22" s="1209"/>
      <c r="S22" s="1209"/>
      <c r="T22" s="1209"/>
      <c r="U22" s="1177"/>
      <c r="V22" s="1178"/>
      <c r="W22" s="1178"/>
      <c r="X22" s="1141"/>
      <c r="Y22" s="1164" t="s">
        <v>1117</v>
      </c>
      <c r="Z22" s="1164"/>
      <c r="AA22" s="1164"/>
      <c r="AB22" s="1164"/>
      <c r="AC22" s="1164"/>
      <c r="AD22" s="1164"/>
      <c r="AE22" s="1164"/>
      <c r="AF22" s="1164"/>
      <c r="AG22" s="1164"/>
      <c r="AH22" s="1164"/>
      <c r="AI22" s="1164"/>
      <c r="AJ22" s="1164"/>
      <c r="AK22" s="1164"/>
      <c r="AL22" s="1164"/>
      <c r="AM22" s="1164"/>
      <c r="AN22" s="1164"/>
      <c r="AO22" s="1164"/>
      <c r="AP22" s="1164"/>
      <c r="AQ22" s="1164"/>
      <c r="AR22" s="1164"/>
      <c r="AS22" s="1164"/>
      <c r="AT22" s="1164"/>
      <c r="AU22" s="1164"/>
      <c r="AV22" s="1164"/>
      <c r="AW22" s="1164"/>
      <c r="AX22" s="1164"/>
      <c r="AY22" s="1164"/>
      <c r="AZ22" s="1164"/>
      <c r="BA22" s="1163"/>
      <c r="BB22" s="1163"/>
      <c r="BC22" s="1163"/>
      <c r="BD22" s="1163"/>
      <c r="BE22" s="1163"/>
      <c r="BF22" s="1163"/>
      <c r="BG22" s="1163"/>
      <c r="BH22" s="1163"/>
      <c r="BI22" s="1163"/>
      <c r="BJ22" s="1163"/>
      <c r="BK22" s="1163"/>
      <c r="BL22" s="1163"/>
      <c r="BM22" s="1163"/>
      <c r="BN22" s="1163"/>
      <c r="BO22" s="1163"/>
      <c r="BP22" s="1163"/>
      <c r="BQ22" s="1163"/>
      <c r="BR22" s="1163"/>
      <c r="BS22" s="1163"/>
      <c r="BT22" s="1163"/>
      <c r="BU22" s="1211"/>
    </row>
    <row r="23" spans="3:73" ht="18" customHeight="1">
      <c r="C23" s="1189"/>
      <c r="D23" s="1190"/>
      <c r="E23" s="1142" t="s">
        <v>1118</v>
      </c>
      <c r="F23" s="1142"/>
      <c r="G23" s="1142"/>
      <c r="H23" s="1142"/>
      <c r="I23" s="1142"/>
      <c r="J23" s="1142"/>
      <c r="K23" s="1142"/>
      <c r="L23" s="1142"/>
      <c r="M23" s="1142"/>
      <c r="N23" s="1209"/>
      <c r="O23" s="1209"/>
      <c r="P23" s="1209"/>
      <c r="Q23" s="1209"/>
      <c r="R23" s="1209"/>
      <c r="S23" s="1209"/>
      <c r="T23" s="1209"/>
      <c r="U23" s="1210"/>
      <c r="V23" s="1210"/>
      <c r="W23" s="1210"/>
      <c r="X23" s="1210"/>
      <c r="Y23" s="1164" t="s">
        <v>1119</v>
      </c>
      <c r="Z23" s="1164"/>
      <c r="AA23" s="1164"/>
      <c r="AB23" s="1164"/>
      <c r="AC23" s="1164"/>
      <c r="AD23" s="1164"/>
      <c r="AE23" s="1164"/>
      <c r="AF23" s="1164"/>
      <c r="AG23" s="1164"/>
      <c r="AH23" s="1164"/>
      <c r="AI23" s="1164"/>
      <c r="AJ23" s="1164"/>
      <c r="AK23" s="1164"/>
      <c r="AL23" s="1164"/>
      <c r="AM23" s="1164"/>
      <c r="AN23" s="1164"/>
      <c r="AO23" s="1164"/>
      <c r="AP23" s="1164"/>
      <c r="AQ23" s="1164"/>
      <c r="AR23" s="1164"/>
      <c r="AS23" s="1164"/>
      <c r="AT23" s="1164"/>
      <c r="AU23" s="1164"/>
      <c r="AV23" s="1164"/>
      <c r="AW23" s="1164"/>
      <c r="AX23" s="1164"/>
      <c r="AY23" s="1164"/>
      <c r="AZ23" s="1164"/>
      <c r="BA23" s="1163"/>
      <c r="BB23" s="1163"/>
      <c r="BC23" s="1163"/>
      <c r="BD23" s="1163"/>
      <c r="BE23" s="1163"/>
      <c r="BF23" s="1163"/>
      <c r="BG23" s="1163"/>
      <c r="BH23" s="1163"/>
      <c r="BI23" s="1163"/>
      <c r="BJ23" s="1163"/>
      <c r="BK23" s="1163"/>
      <c r="BL23" s="1163"/>
      <c r="BM23" s="1163"/>
      <c r="BN23" s="1163"/>
      <c r="BO23" s="1163"/>
      <c r="BP23" s="1163"/>
      <c r="BQ23" s="1163"/>
      <c r="BR23" s="1163"/>
      <c r="BS23" s="1163"/>
      <c r="BT23" s="1163"/>
      <c r="BU23" s="1211"/>
    </row>
    <row r="24" spans="3:73" ht="18" customHeight="1">
      <c r="C24" s="1189"/>
      <c r="D24" s="1190"/>
      <c r="E24" s="1142" t="s">
        <v>1120</v>
      </c>
      <c r="F24" s="1142"/>
      <c r="G24" s="1142"/>
      <c r="H24" s="1142"/>
      <c r="I24" s="1142"/>
      <c r="J24" s="1142"/>
      <c r="K24" s="1142"/>
      <c r="L24" s="1142"/>
      <c r="M24" s="1142"/>
      <c r="N24" s="1209"/>
      <c r="O24" s="1209"/>
      <c r="P24" s="1209"/>
      <c r="Q24" s="1209"/>
      <c r="R24" s="1209"/>
      <c r="S24" s="1209"/>
      <c r="T24" s="1209"/>
      <c r="U24" s="1177"/>
      <c r="V24" s="1178"/>
      <c r="W24" s="1178"/>
      <c r="X24" s="1141"/>
      <c r="Y24" s="1164" t="s">
        <v>1121</v>
      </c>
      <c r="Z24" s="1164"/>
      <c r="AA24" s="1164"/>
      <c r="AB24" s="1164"/>
      <c r="AC24" s="1164"/>
      <c r="AD24" s="1164"/>
      <c r="AE24" s="1164"/>
      <c r="AF24" s="1164"/>
      <c r="AG24" s="1164"/>
      <c r="AH24" s="1164"/>
      <c r="AI24" s="1164"/>
      <c r="AJ24" s="1164"/>
      <c r="AK24" s="1164"/>
      <c r="AL24" s="1164"/>
      <c r="AM24" s="1164"/>
      <c r="AN24" s="1164"/>
      <c r="AO24" s="1164"/>
      <c r="AP24" s="1164"/>
      <c r="AQ24" s="1164"/>
      <c r="AR24" s="1164"/>
      <c r="AS24" s="1164"/>
      <c r="AT24" s="1164"/>
      <c r="AU24" s="1164"/>
      <c r="AV24" s="1164"/>
      <c r="AW24" s="1164"/>
      <c r="AX24" s="1164"/>
      <c r="AY24" s="1164"/>
      <c r="AZ24" s="1164"/>
      <c r="BA24" s="1163"/>
      <c r="BB24" s="1163"/>
      <c r="BC24" s="1163"/>
      <c r="BD24" s="1163"/>
      <c r="BE24" s="1163"/>
      <c r="BF24" s="1163"/>
      <c r="BG24" s="1163"/>
      <c r="BH24" s="1163"/>
      <c r="BI24" s="1163"/>
      <c r="BJ24" s="1163"/>
      <c r="BK24" s="1163"/>
      <c r="BL24" s="1163"/>
      <c r="BM24" s="1163"/>
      <c r="BN24" s="1163"/>
      <c r="BO24" s="1163"/>
      <c r="BP24" s="1163"/>
      <c r="BQ24" s="1163"/>
      <c r="BR24" s="1163"/>
      <c r="BS24" s="1163"/>
      <c r="BT24" s="1163"/>
      <c r="BU24" s="1211"/>
    </row>
    <row r="25" spans="3:73" ht="18" customHeight="1">
      <c r="C25" s="1189"/>
      <c r="D25" s="1190"/>
      <c r="E25" s="1142" t="s">
        <v>1122</v>
      </c>
      <c r="F25" s="1142"/>
      <c r="G25" s="1142"/>
      <c r="H25" s="1142"/>
      <c r="I25" s="1142"/>
      <c r="J25" s="1142"/>
      <c r="K25" s="1142"/>
      <c r="L25" s="1142"/>
      <c r="M25" s="1142"/>
      <c r="N25" s="1209"/>
      <c r="O25" s="1209"/>
      <c r="P25" s="1209"/>
      <c r="Q25" s="1209"/>
      <c r="R25" s="1209"/>
      <c r="S25" s="1209"/>
      <c r="T25" s="1209"/>
      <c r="U25" s="1177"/>
      <c r="V25" s="1178"/>
      <c r="W25" s="1178"/>
      <c r="X25" s="1141"/>
      <c r="Y25" s="1164" t="s">
        <v>1123</v>
      </c>
      <c r="Z25" s="1164"/>
      <c r="AA25" s="1164"/>
      <c r="AB25" s="1164"/>
      <c r="AC25" s="1164"/>
      <c r="AD25" s="1164"/>
      <c r="AE25" s="1164"/>
      <c r="AF25" s="1164"/>
      <c r="AG25" s="1164"/>
      <c r="AH25" s="1164"/>
      <c r="AI25" s="1164"/>
      <c r="AJ25" s="1164"/>
      <c r="AK25" s="1164"/>
      <c r="AL25" s="1164"/>
      <c r="AM25" s="1164"/>
      <c r="AN25" s="1164"/>
      <c r="AO25" s="1164"/>
      <c r="AP25" s="1164"/>
      <c r="AQ25" s="1164"/>
      <c r="AR25" s="1164"/>
      <c r="AS25" s="1164"/>
      <c r="AT25" s="1164"/>
      <c r="AU25" s="1164"/>
      <c r="AV25" s="1164"/>
      <c r="AW25" s="1164"/>
      <c r="AX25" s="1164"/>
      <c r="AY25" s="1164"/>
      <c r="AZ25" s="1164"/>
      <c r="BA25" s="1163"/>
      <c r="BB25" s="1163"/>
      <c r="BC25" s="1163"/>
      <c r="BD25" s="1163"/>
      <c r="BE25" s="1163"/>
      <c r="BF25" s="1163"/>
      <c r="BG25" s="1163"/>
      <c r="BH25" s="1163"/>
      <c r="BI25" s="1163"/>
      <c r="BJ25" s="1163"/>
      <c r="BK25" s="1163"/>
      <c r="BL25" s="1163"/>
      <c r="BM25" s="1163"/>
      <c r="BN25" s="1163"/>
      <c r="BO25" s="1163"/>
      <c r="BP25" s="1163"/>
      <c r="BQ25" s="1163"/>
      <c r="BR25" s="1163"/>
      <c r="BS25" s="1163"/>
      <c r="BT25" s="1163"/>
      <c r="BU25" s="1211"/>
    </row>
    <row r="26" spans="3:73" ht="18" customHeight="1">
      <c r="C26" s="1189"/>
      <c r="D26" s="1190"/>
      <c r="E26" s="1142" t="s">
        <v>1124</v>
      </c>
      <c r="F26" s="1142"/>
      <c r="G26" s="1142"/>
      <c r="H26" s="1142"/>
      <c r="I26" s="1142"/>
      <c r="J26" s="1142"/>
      <c r="K26" s="1142"/>
      <c r="L26" s="1142"/>
      <c r="M26" s="1142"/>
      <c r="N26" s="1209"/>
      <c r="O26" s="1209"/>
      <c r="P26" s="1209"/>
      <c r="Q26" s="1209"/>
      <c r="R26" s="1209"/>
      <c r="S26" s="1209"/>
      <c r="T26" s="1209"/>
      <c r="U26" s="1177"/>
      <c r="V26" s="1178"/>
      <c r="W26" s="1178"/>
      <c r="X26" s="1141"/>
      <c r="Y26" s="1164" t="s">
        <v>1284</v>
      </c>
      <c r="Z26" s="1164"/>
      <c r="AA26" s="1164"/>
      <c r="AB26" s="1164"/>
      <c r="AC26" s="1164"/>
      <c r="AD26" s="1164"/>
      <c r="AE26" s="1164"/>
      <c r="AF26" s="1164"/>
      <c r="AG26" s="1164"/>
      <c r="AH26" s="1164"/>
      <c r="AI26" s="1164"/>
      <c r="AJ26" s="1164"/>
      <c r="AK26" s="1164"/>
      <c r="AL26" s="1164"/>
      <c r="AM26" s="1164"/>
      <c r="AN26" s="1164"/>
      <c r="AO26" s="1164"/>
      <c r="AP26" s="1164"/>
      <c r="AQ26" s="1164"/>
      <c r="AR26" s="1164"/>
      <c r="AS26" s="1164"/>
      <c r="AT26" s="1164"/>
      <c r="AU26" s="1164"/>
      <c r="AV26" s="1164"/>
      <c r="AW26" s="1164"/>
      <c r="AX26" s="1164"/>
      <c r="AY26" s="1164"/>
      <c r="AZ26" s="1164"/>
      <c r="BA26" s="1163"/>
      <c r="BB26" s="1163"/>
      <c r="BC26" s="1163"/>
      <c r="BD26" s="1163"/>
      <c r="BE26" s="1163"/>
      <c r="BF26" s="1163"/>
      <c r="BG26" s="1163"/>
      <c r="BH26" s="1163"/>
      <c r="BI26" s="1163"/>
      <c r="BJ26" s="1163"/>
      <c r="BK26" s="1163"/>
      <c r="BL26" s="1163"/>
      <c r="BM26" s="1163"/>
      <c r="BN26" s="1163"/>
      <c r="BO26" s="1163"/>
      <c r="BP26" s="1163"/>
      <c r="BQ26" s="1163"/>
      <c r="BR26" s="1163"/>
      <c r="BS26" s="1163"/>
      <c r="BT26" s="1163"/>
      <c r="BU26" s="1211"/>
    </row>
    <row r="27" spans="3:73" ht="18" customHeight="1">
      <c r="C27" s="1189"/>
      <c r="D27" s="1190"/>
      <c r="E27" s="1142" t="s">
        <v>1125</v>
      </c>
      <c r="F27" s="1142"/>
      <c r="G27" s="1142"/>
      <c r="H27" s="1142"/>
      <c r="I27" s="1142"/>
      <c r="J27" s="1142"/>
      <c r="K27" s="1142"/>
      <c r="L27" s="1142"/>
      <c r="M27" s="1142"/>
      <c r="N27" s="1209"/>
      <c r="O27" s="1209"/>
      <c r="P27" s="1209"/>
      <c r="Q27" s="1209"/>
      <c r="R27" s="1209"/>
      <c r="S27" s="1209"/>
      <c r="T27" s="1209"/>
      <c r="U27" s="1177"/>
      <c r="V27" s="1178"/>
      <c r="W27" s="1178"/>
      <c r="X27" s="1141"/>
      <c r="Y27" s="1213" t="s">
        <v>1285</v>
      </c>
      <c r="Z27" s="1213"/>
      <c r="AA27" s="1213"/>
      <c r="AB27" s="1213"/>
      <c r="AC27" s="1213"/>
      <c r="AD27" s="1213"/>
      <c r="AE27" s="1213"/>
      <c r="AF27" s="1213"/>
      <c r="AG27" s="1213"/>
      <c r="AH27" s="1213"/>
      <c r="AI27" s="1213"/>
      <c r="AJ27" s="1213"/>
      <c r="AK27" s="1213"/>
      <c r="AL27" s="1213"/>
      <c r="AM27" s="1213"/>
      <c r="AN27" s="1213"/>
      <c r="AO27" s="1213"/>
      <c r="AP27" s="1213"/>
      <c r="AQ27" s="1213"/>
      <c r="AR27" s="1213"/>
      <c r="AS27" s="1213"/>
      <c r="AT27" s="1213"/>
      <c r="AU27" s="1213"/>
      <c r="AV27" s="1213"/>
      <c r="AW27" s="1213"/>
      <c r="AX27" s="1213"/>
      <c r="AY27" s="1213"/>
      <c r="AZ27" s="1213"/>
      <c r="BA27" s="1163"/>
      <c r="BB27" s="1163"/>
      <c r="BC27" s="1163"/>
      <c r="BD27" s="1163"/>
      <c r="BE27" s="1163"/>
      <c r="BF27" s="1163"/>
      <c r="BG27" s="1163"/>
      <c r="BH27" s="1163"/>
      <c r="BI27" s="1163"/>
      <c r="BJ27" s="1163"/>
      <c r="BK27" s="1163"/>
      <c r="BL27" s="1163"/>
      <c r="BM27" s="1163"/>
      <c r="BN27" s="1163"/>
      <c r="BO27" s="1163"/>
      <c r="BP27" s="1163"/>
      <c r="BQ27" s="1163"/>
      <c r="BR27" s="1163"/>
      <c r="BS27" s="1163"/>
      <c r="BT27" s="1163"/>
      <c r="BU27" s="1211"/>
    </row>
    <row r="28" spans="3:73" ht="18" customHeight="1">
      <c r="C28" s="1189"/>
      <c r="D28" s="1190"/>
      <c r="E28" s="1142" t="s">
        <v>1126</v>
      </c>
      <c r="F28" s="1142"/>
      <c r="G28" s="1142"/>
      <c r="H28" s="1142"/>
      <c r="I28" s="1142"/>
      <c r="J28" s="1142"/>
      <c r="K28" s="1142"/>
      <c r="L28" s="1142"/>
      <c r="M28" s="1142"/>
      <c r="N28" s="1209"/>
      <c r="O28" s="1209"/>
      <c r="P28" s="1209"/>
      <c r="Q28" s="1209"/>
      <c r="R28" s="1209"/>
      <c r="S28" s="1209"/>
      <c r="T28" s="1209"/>
      <c r="U28" s="1177"/>
      <c r="V28" s="1178"/>
      <c r="W28" s="1178"/>
      <c r="X28" s="1141"/>
      <c r="Y28" s="1164" t="s">
        <v>1127</v>
      </c>
      <c r="Z28" s="1164"/>
      <c r="AA28" s="1164"/>
      <c r="AB28" s="1164"/>
      <c r="AC28" s="1164"/>
      <c r="AD28" s="1164"/>
      <c r="AE28" s="1164"/>
      <c r="AF28" s="1164"/>
      <c r="AG28" s="1164"/>
      <c r="AH28" s="1164"/>
      <c r="AI28" s="1164"/>
      <c r="AJ28" s="1164"/>
      <c r="AK28" s="1164"/>
      <c r="AL28" s="1164"/>
      <c r="AM28" s="1164"/>
      <c r="AN28" s="1164"/>
      <c r="AO28" s="1164"/>
      <c r="AP28" s="1164"/>
      <c r="AQ28" s="1164"/>
      <c r="AR28" s="1164"/>
      <c r="AS28" s="1164"/>
      <c r="AT28" s="1164"/>
      <c r="AU28" s="1164"/>
      <c r="AV28" s="1164"/>
      <c r="AW28" s="1164"/>
      <c r="AX28" s="1164"/>
      <c r="AY28" s="1164"/>
      <c r="AZ28" s="1164"/>
      <c r="BA28" s="1163"/>
      <c r="BB28" s="1163"/>
      <c r="BC28" s="1163"/>
      <c r="BD28" s="1163"/>
      <c r="BE28" s="1163"/>
      <c r="BF28" s="1163"/>
      <c r="BG28" s="1163"/>
      <c r="BH28" s="1163"/>
      <c r="BI28" s="1163"/>
      <c r="BJ28" s="1163"/>
      <c r="BK28" s="1163"/>
      <c r="BL28" s="1163"/>
      <c r="BM28" s="1163"/>
      <c r="BN28" s="1163"/>
      <c r="BO28" s="1163"/>
      <c r="BP28" s="1163"/>
      <c r="BQ28" s="1163"/>
      <c r="BR28" s="1163"/>
      <c r="BS28" s="1163"/>
      <c r="BT28" s="1163"/>
      <c r="BU28" s="1211"/>
    </row>
    <row r="29" spans="3:73" ht="18" customHeight="1">
      <c r="C29" s="1189"/>
      <c r="D29" s="1190"/>
      <c r="E29" s="1142" t="s">
        <v>1128</v>
      </c>
      <c r="F29" s="1142"/>
      <c r="G29" s="1142"/>
      <c r="H29" s="1142"/>
      <c r="I29" s="1142"/>
      <c r="J29" s="1142"/>
      <c r="K29" s="1142"/>
      <c r="L29" s="1142"/>
      <c r="M29" s="1142"/>
      <c r="N29" s="1209"/>
      <c r="O29" s="1209"/>
      <c r="P29" s="1209"/>
      <c r="Q29" s="1209"/>
      <c r="R29" s="1209"/>
      <c r="S29" s="1209"/>
      <c r="T29" s="1209"/>
      <c r="U29" s="1177"/>
      <c r="V29" s="1178"/>
      <c r="W29" s="1178"/>
      <c r="X29" s="1141"/>
      <c r="Y29" s="1164" t="s">
        <v>1127</v>
      </c>
      <c r="Z29" s="1164"/>
      <c r="AA29" s="1164"/>
      <c r="AB29" s="1164"/>
      <c r="AC29" s="1164"/>
      <c r="AD29" s="1164"/>
      <c r="AE29" s="1164"/>
      <c r="AF29" s="1164"/>
      <c r="AG29" s="1164"/>
      <c r="AH29" s="1164"/>
      <c r="AI29" s="1164"/>
      <c r="AJ29" s="1164"/>
      <c r="AK29" s="1164"/>
      <c r="AL29" s="1164"/>
      <c r="AM29" s="1164"/>
      <c r="AN29" s="1164"/>
      <c r="AO29" s="1164"/>
      <c r="AP29" s="1164"/>
      <c r="AQ29" s="1164"/>
      <c r="AR29" s="1164"/>
      <c r="AS29" s="1164"/>
      <c r="AT29" s="1164"/>
      <c r="AU29" s="1164"/>
      <c r="AV29" s="1164"/>
      <c r="AW29" s="1164"/>
      <c r="AX29" s="1164"/>
      <c r="AY29" s="1164"/>
      <c r="AZ29" s="1164"/>
      <c r="BA29" s="1163"/>
      <c r="BB29" s="1163"/>
      <c r="BC29" s="1163"/>
      <c r="BD29" s="1163"/>
      <c r="BE29" s="1163"/>
      <c r="BF29" s="1163"/>
      <c r="BG29" s="1163"/>
      <c r="BH29" s="1163"/>
      <c r="BI29" s="1163"/>
      <c r="BJ29" s="1163"/>
      <c r="BK29" s="1163"/>
      <c r="BL29" s="1163"/>
      <c r="BM29" s="1163"/>
      <c r="BN29" s="1163"/>
      <c r="BO29" s="1163"/>
      <c r="BP29" s="1163"/>
      <c r="BQ29" s="1163"/>
      <c r="BR29" s="1163"/>
      <c r="BS29" s="1163"/>
      <c r="BT29" s="1163"/>
      <c r="BU29" s="1211"/>
    </row>
    <row r="30" spans="3:73" ht="18" customHeight="1">
      <c r="C30" s="1189"/>
      <c r="D30" s="1190"/>
      <c r="E30" s="1142" t="s">
        <v>1129</v>
      </c>
      <c r="F30" s="1142"/>
      <c r="G30" s="1142"/>
      <c r="H30" s="1142"/>
      <c r="I30" s="1142"/>
      <c r="J30" s="1142"/>
      <c r="K30" s="1142"/>
      <c r="L30" s="1142"/>
      <c r="M30" s="1142"/>
      <c r="N30" s="1209"/>
      <c r="O30" s="1209"/>
      <c r="P30" s="1209"/>
      <c r="Q30" s="1209"/>
      <c r="R30" s="1209"/>
      <c r="S30" s="1209"/>
      <c r="T30" s="1209"/>
      <c r="U30" s="1210"/>
      <c r="V30" s="1210"/>
      <c r="W30" s="1210"/>
      <c r="X30" s="1210"/>
      <c r="Y30" s="1164" t="s">
        <v>1130</v>
      </c>
      <c r="Z30" s="1164"/>
      <c r="AA30" s="1164"/>
      <c r="AB30" s="1164"/>
      <c r="AC30" s="1164"/>
      <c r="AD30" s="1164"/>
      <c r="AE30" s="1164"/>
      <c r="AF30" s="1164"/>
      <c r="AG30" s="1164"/>
      <c r="AH30" s="1164"/>
      <c r="AI30" s="1164"/>
      <c r="AJ30" s="1164"/>
      <c r="AK30" s="1164"/>
      <c r="AL30" s="1164"/>
      <c r="AM30" s="1164"/>
      <c r="AN30" s="1164"/>
      <c r="AO30" s="1164"/>
      <c r="AP30" s="1164"/>
      <c r="AQ30" s="1164"/>
      <c r="AR30" s="1164"/>
      <c r="AS30" s="1164"/>
      <c r="AT30" s="1164"/>
      <c r="AU30" s="1164"/>
      <c r="AV30" s="1164"/>
      <c r="AW30" s="1164"/>
      <c r="AX30" s="1164"/>
      <c r="AY30" s="1164"/>
      <c r="AZ30" s="1164"/>
      <c r="BA30" s="1163"/>
      <c r="BB30" s="1163"/>
      <c r="BC30" s="1163"/>
      <c r="BD30" s="1163"/>
      <c r="BE30" s="1163"/>
      <c r="BF30" s="1163"/>
      <c r="BG30" s="1163"/>
      <c r="BH30" s="1163"/>
      <c r="BI30" s="1163"/>
      <c r="BJ30" s="1163"/>
      <c r="BK30" s="1163"/>
      <c r="BL30" s="1163"/>
      <c r="BM30" s="1163"/>
      <c r="BN30" s="1163"/>
      <c r="BO30" s="1163"/>
      <c r="BP30" s="1163"/>
      <c r="BQ30" s="1163"/>
      <c r="BR30" s="1163"/>
      <c r="BS30" s="1163"/>
      <c r="BT30" s="1163"/>
      <c r="BU30" s="1211"/>
    </row>
    <row r="31" spans="3:73" ht="18" customHeight="1">
      <c r="C31" s="1189"/>
      <c r="D31" s="1190"/>
      <c r="E31" s="1142" t="s">
        <v>1131</v>
      </c>
      <c r="F31" s="1142"/>
      <c r="G31" s="1142"/>
      <c r="H31" s="1142"/>
      <c r="I31" s="1142"/>
      <c r="J31" s="1142"/>
      <c r="K31" s="1142"/>
      <c r="L31" s="1142"/>
      <c r="M31" s="1142"/>
      <c r="N31" s="1209"/>
      <c r="O31" s="1209"/>
      <c r="P31" s="1209"/>
      <c r="Q31" s="1209"/>
      <c r="R31" s="1209"/>
      <c r="S31" s="1209"/>
      <c r="T31" s="1209"/>
      <c r="U31" s="1177"/>
      <c r="V31" s="1178"/>
      <c r="W31" s="1178"/>
      <c r="X31" s="1141"/>
      <c r="Y31" s="1164" t="s">
        <v>1132</v>
      </c>
      <c r="Z31" s="1164"/>
      <c r="AA31" s="1164"/>
      <c r="AB31" s="1164"/>
      <c r="AC31" s="1164"/>
      <c r="AD31" s="1164"/>
      <c r="AE31" s="1164"/>
      <c r="AF31" s="1164"/>
      <c r="AG31" s="1164"/>
      <c r="AH31" s="1164"/>
      <c r="AI31" s="1164"/>
      <c r="AJ31" s="1164"/>
      <c r="AK31" s="1164"/>
      <c r="AL31" s="1164"/>
      <c r="AM31" s="1164"/>
      <c r="AN31" s="1164"/>
      <c r="AO31" s="1164"/>
      <c r="AP31" s="1164"/>
      <c r="AQ31" s="1164"/>
      <c r="AR31" s="1164"/>
      <c r="AS31" s="1164"/>
      <c r="AT31" s="1164"/>
      <c r="AU31" s="1164"/>
      <c r="AV31" s="1164"/>
      <c r="AW31" s="1164"/>
      <c r="AX31" s="1164"/>
      <c r="AY31" s="1164"/>
      <c r="AZ31" s="1164"/>
      <c r="BA31" s="1163"/>
      <c r="BB31" s="1163"/>
      <c r="BC31" s="1163"/>
      <c r="BD31" s="1163"/>
      <c r="BE31" s="1163"/>
      <c r="BF31" s="1163"/>
      <c r="BG31" s="1163"/>
      <c r="BH31" s="1163"/>
      <c r="BI31" s="1163"/>
      <c r="BJ31" s="1163"/>
      <c r="BK31" s="1163"/>
      <c r="BL31" s="1163"/>
      <c r="BM31" s="1163"/>
      <c r="BN31" s="1163"/>
      <c r="BO31" s="1163"/>
      <c r="BP31" s="1163"/>
      <c r="BQ31" s="1163"/>
      <c r="BR31" s="1163"/>
      <c r="BS31" s="1163"/>
      <c r="BT31" s="1163"/>
      <c r="BU31" s="1211"/>
    </row>
    <row r="32" spans="3:73" ht="18" customHeight="1">
      <c r="C32" s="1189"/>
      <c r="D32" s="1190"/>
      <c r="E32" s="1142" t="s">
        <v>1133</v>
      </c>
      <c r="F32" s="1142"/>
      <c r="G32" s="1142"/>
      <c r="H32" s="1142"/>
      <c r="I32" s="1142"/>
      <c r="J32" s="1142"/>
      <c r="K32" s="1142"/>
      <c r="L32" s="1142"/>
      <c r="M32" s="1142"/>
      <c r="N32" s="1209"/>
      <c r="O32" s="1209"/>
      <c r="P32" s="1209"/>
      <c r="Q32" s="1209"/>
      <c r="R32" s="1209"/>
      <c r="S32" s="1209"/>
      <c r="T32" s="1209"/>
      <c r="U32" s="1210"/>
      <c r="V32" s="1210"/>
      <c r="W32" s="1210"/>
      <c r="X32" s="1210"/>
      <c r="Y32" s="1164" t="s">
        <v>1119</v>
      </c>
      <c r="Z32" s="1164"/>
      <c r="AA32" s="1164"/>
      <c r="AB32" s="1164"/>
      <c r="AC32" s="1164"/>
      <c r="AD32" s="1164"/>
      <c r="AE32" s="1164"/>
      <c r="AF32" s="1164"/>
      <c r="AG32" s="1164"/>
      <c r="AH32" s="1164"/>
      <c r="AI32" s="1164"/>
      <c r="AJ32" s="1164"/>
      <c r="AK32" s="1164"/>
      <c r="AL32" s="1164"/>
      <c r="AM32" s="1164"/>
      <c r="AN32" s="1164"/>
      <c r="AO32" s="1164"/>
      <c r="AP32" s="1164"/>
      <c r="AQ32" s="1164"/>
      <c r="AR32" s="1164"/>
      <c r="AS32" s="1164"/>
      <c r="AT32" s="1164"/>
      <c r="AU32" s="1164"/>
      <c r="AV32" s="1164"/>
      <c r="AW32" s="1164"/>
      <c r="AX32" s="1164"/>
      <c r="AY32" s="1164"/>
      <c r="AZ32" s="1164"/>
      <c r="BA32" s="1163"/>
      <c r="BB32" s="1163"/>
      <c r="BC32" s="1163"/>
      <c r="BD32" s="1163"/>
      <c r="BE32" s="1163"/>
      <c r="BF32" s="1163"/>
      <c r="BG32" s="1163"/>
      <c r="BH32" s="1163"/>
      <c r="BI32" s="1163"/>
      <c r="BJ32" s="1163"/>
      <c r="BK32" s="1163"/>
      <c r="BL32" s="1163"/>
      <c r="BM32" s="1163"/>
      <c r="BN32" s="1163"/>
      <c r="BO32" s="1163"/>
      <c r="BP32" s="1163"/>
      <c r="BQ32" s="1163"/>
      <c r="BR32" s="1163"/>
      <c r="BS32" s="1163"/>
      <c r="BT32" s="1163"/>
      <c r="BU32" s="1211"/>
    </row>
    <row r="33" spans="3:73" ht="18" customHeight="1">
      <c r="C33" s="1189"/>
      <c r="D33" s="1190"/>
      <c r="E33" s="1142" t="s">
        <v>1134</v>
      </c>
      <c r="F33" s="1142"/>
      <c r="G33" s="1142"/>
      <c r="H33" s="1142"/>
      <c r="I33" s="1142"/>
      <c r="J33" s="1142"/>
      <c r="K33" s="1142"/>
      <c r="L33" s="1142"/>
      <c r="M33" s="1142"/>
      <c r="N33" s="1209"/>
      <c r="O33" s="1209"/>
      <c r="P33" s="1209"/>
      <c r="Q33" s="1209"/>
      <c r="R33" s="1209"/>
      <c r="S33" s="1209"/>
      <c r="T33" s="1209"/>
      <c r="U33" s="1210"/>
      <c r="V33" s="1210"/>
      <c r="W33" s="1210"/>
      <c r="X33" s="1210"/>
      <c r="Y33" s="1164"/>
      <c r="Z33" s="1164"/>
      <c r="AA33" s="1164"/>
      <c r="AB33" s="1164"/>
      <c r="AC33" s="1164"/>
      <c r="AD33" s="1164"/>
      <c r="AE33" s="1164"/>
      <c r="AF33" s="1164"/>
      <c r="AG33" s="1164"/>
      <c r="AH33" s="1164"/>
      <c r="AI33" s="1164"/>
      <c r="AJ33" s="1164"/>
      <c r="AK33" s="1164"/>
      <c r="AL33" s="1164"/>
      <c r="AM33" s="1164"/>
      <c r="AN33" s="1164"/>
      <c r="AO33" s="1164"/>
      <c r="AP33" s="1164"/>
      <c r="AQ33" s="1164"/>
      <c r="AR33" s="1164"/>
      <c r="AS33" s="1164"/>
      <c r="AT33" s="1164"/>
      <c r="AU33" s="1164"/>
      <c r="AV33" s="1164"/>
      <c r="AW33" s="1164"/>
      <c r="AX33" s="1164"/>
      <c r="AY33" s="1164"/>
      <c r="AZ33" s="1164"/>
      <c r="BA33" s="1226" t="s">
        <v>1135</v>
      </c>
      <c r="BB33" s="1226"/>
      <c r="BC33" s="1226"/>
      <c r="BD33" s="1226"/>
      <c r="BE33" s="1226"/>
      <c r="BF33" s="1226"/>
      <c r="BG33" s="1226"/>
      <c r="BH33" s="1226"/>
      <c r="BI33" s="1226"/>
      <c r="BJ33" s="1226"/>
      <c r="BK33" s="1226"/>
      <c r="BL33" s="1226"/>
      <c r="BM33" s="1226"/>
      <c r="BN33" s="1226"/>
      <c r="BO33" s="1226"/>
      <c r="BP33" s="1226"/>
      <c r="BQ33" s="1226"/>
      <c r="BR33" s="1226"/>
      <c r="BS33" s="1226"/>
      <c r="BT33" s="1226"/>
      <c r="BU33" s="1227"/>
    </row>
    <row r="34" spans="3:73" ht="18" customHeight="1">
      <c r="C34" s="1191"/>
      <c r="D34" s="1192"/>
      <c r="E34" s="1177" t="s">
        <v>1136</v>
      </c>
      <c r="F34" s="1178"/>
      <c r="G34" s="1178"/>
      <c r="H34" s="1178"/>
      <c r="I34" s="1178"/>
      <c r="J34" s="1178"/>
      <c r="K34" s="1178"/>
      <c r="L34" s="1178"/>
      <c r="M34" s="1141"/>
      <c r="N34" s="1209">
        <f>SUM(N13:T33)</f>
        <v>0</v>
      </c>
      <c r="O34" s="1209"/>
      <c r="P34" s="1209"/>
      <c r="Q34" s="1209"/>
      <c r="R34" s="1209"/>
      <c r="S34" s="1209"/>
      <c r="T34" s="1209"/>
      <c r="U34" s="1228"/>
      <c r="V34" s="1229"/>
      <c r="W34" s="1229"/>
      <c r="X34" s="1230"/>
      <c r="Y34" s="1231"/>
      <c r="Z34" s="1231"/>
      <c r="AA34" s="1231"/>
      <c r="AB34" s="1231"/>
      <c r="AC34" s="1231"/>
      <c r="AD34" s="1231"/>
      <c r="AE34" s="1231"/>
      <c r="AF34" s="1231"/>
      <c r="AG34" s="1231"/>
      <c r="AH34" s="1231"/>
      <c r="AI34" s="1231"/>
      <c r="AJ34" s="1231"/>
      <c r="AK34" s="1231"/>
      <c r="AL34" s="1231"/>
      <c r="AM34" s="1231"/>
      <c r="AN34" s="1231"/>
      <c r="AO34" s="1231"/>
      <c r="AP34" s="1231"/>
      <c r="AQ34" s="1231"/>
      <c r="AR34" s="1231"/>
      <c r="AS34" s="1231"/>
      <c r="AT34" s="1231"/>
      <c r="AU34" s="1231"/>
      <c r="AV34" s="1231"/>
      <c r="AW34" s="1231"/>
      <c r="AX34" s="1231"/>
      <c r="AY34" s="1231"/>
      <c r="AZ34" s="1231"/>
      <c r="BA34" s="1226" t="s">
        <v>1137</v>
      </c>
      <c r="BB34" s="1226"/>
      <c r="BC34" s="1226"/>
      <c r="BD34" s="1226"/>
      <c r="BE34" s="1226"/>
      <c r="BF34" s="1226"/>
      <c r="BG34" s="1226"/>
      <c r="BH34" s="1226"/>
      <c r="BI34" s="1226"/>
      <c r="BJ34" s="1226"/>
      <c r="BK34" s="1226"/>
      <c r="BL34" s="1226"/>
      <c r="BM34" s="1226"/>
      <c r="BN34" s="1226"/>
      <c r="BO34" s="1226"/>
      <c r="BP34" s="1226"/>
      <c r="BQ34" s="1226"/>
      <c r="BR34" s="1226"/>
      <c r="BS34" s="1226"/>
      <c r="BT34" s="1226"/>
      <c r="BU34" s="1227"/>
    </row>
    <row r="35" spans="3:73" ht="23.25" customHeight="1">
      <c r="C35" s="1217" t="s">
        <v>1158</v>
      </c>
      <c r="D35" s="1218"/>
      <c r="E35" s="1218"/>
      <c r="F35" s="1218"/>
      <c r="G35" s="1218"/>
      <c r="H35" s="1218"/>
      <c r="I35" s="1218"/>
      <c r="J35" s="1218"/>
      <c r="K35" s="1218"/>
      <c r="L35" s="1218"/>
      <c r="M35" s="1218"/>
      <c r="N35" s="1218"/>
      <c r="O35" s="1218"/>
      <c r="P35" s="1218"/>
      <c r="Q35" s="1218"/>
      <c r="R35" s="1218"/>
      <c r="S35" s="1218"/>
      <c r="T35" s="1218"/>
      <c r="U35" s="1218"/>
      <c r="V35" s="1218"/>
      <c r="W35" s="1218"/>
      <c r="X35" s="1218"/>
      <c r="Y35" s="1218"/>
      <c r="Z35" s="1218"/>
      <c r="AA35" s="1218"/>
      <c r="AB35" s="1218"/>
      <c r="AC35" s="1218"/>
      <c r="AD35" s="1218"/>
      <c r="AE35" s="1218"/>
      <c r="AF35" s="1218"/>
      <c r="AG35" s="1218"/>
      <c r="AH35" s="1218"/>
      <c r="AI35" s="1218"/>
      <c r="AJ35" s="1218"/>
      <c r="AK35" s="1218"/>
      <c r="AL35" s="1218"/>
      <c r="AM35" s="1218"/>
      <c r="AN35" s="1218"/>
      <c r="AO35" s="1218"/>
      <c r="AP35" s="1218"/>
      <c r="AQ35" s="1218"/>
      <c r="AR35" s="1218"/>
      <c r="AS35" s="1218"/>
      <c r="AT35" s="1218"/>
      <c r="AU35" s="1218"/>
      <c r="AV35" s="1218"/>
      <c r="AW35" s="1218"/>
      <c r="AX35" s="1218"/>
      <c r="AY35" s="1218"/>
      <c r="AZ35" s="1218"/>
      <c r="BA35" s="1218"/>
      <c r="BB35" s="1218"/>
      <c r="BC35" s="1218"/>
      <c r="BD35" s="1218"/>
      <c r="BE35" s="1218"/>
      <c r="BF35" s="1218"/>
      <c r="BG35" s="1218"/>
      <c r="BH35" s="1218"/>
      <c r="BI35" s="1218"/>
      <c r="BJ35" s="1218"/>
      <c r="BK35" s="1218"/>
      <c r="BL35" s="1218"/>
      <c r="BM35" s="1218"/>
      <c r="BN35" s="1218"/>
      <c r="BO35" s="1218"/>
      <c r="BP35" s="1218"/>
      <c r="BQ35" s="1218"/>
      <c r="BR35" s="1218"/>
      <c r="BS35" s="1218"/>
      <c r="BT35" s="1218"/>
      <c r="BU35" s="1219"/>
    </row>
    <row r="36" spans="3:73" ht="17.25" customHeight="1">
      <c r="C36" s="1220"/>
      <c r="D36" s="1221"/>
      <c r="E36" s="1221"/>
      <c r="F36" s="1221"/>
      <c r="G36" s="1221"/>
      <c r="H36" s="1221"/>
      <c r="I36" s="1221"/>
      <c r="J36" s="1221"/>
      <c r="K36" s="1221"/>
      <c r="L36" s="1221"/>
      <c r="M36" s="1221"/>
      <c r="N36" s="1221"/>
      <c r="O36" s="1221"/>
      <c r="P36" s="1221"/>
      <c r="Q36" s="1221"/>
      <c r="R36" s="1221"/>
      <c r="S36" s="1221"/>
      <c r="T36" s="1221"/>
      <c r="U36" s="1221"/>
      <c r="V36" s="1221"/>
      <c r="W36" s="1221"/>
      <c r="X36" s="1221"/>
      <c r="Y36" s="1221"/>
      <c r="Z36" s="1221"/>
      <c r="AA36" s="1221"/>
      <c r="AB36" s="1221"/>
      <c r="AC36" s="1221"/>
      <c r="AD36" s="1221"/>
      <c r="AE36" s="1221"/>
      <c r="AF36" s="1221"/>
      <c r="AG36" s="1221"/>
      <c r="AH36" s="1221"/>
      <c r="AI36" s="1221"/>
      <c r="AJ36" s="1221"/>
      <c r="AK36" s="1221"/>
      <c r="AL36" s="1221"/>
      <c r="AM36" s="1221"/>
      <c r="AN36" s="1221"/>
      <c r="AO36" s="1221"/>
      <c r="AP36" s="1221"/>
      <c r="AQ36" s="1221"/>
      <c r="AR36" s="1221"/>
      <c r="AS36" s="1221"/>
      <c r="AT36" s="1221"/>
      <c r="AU36" s="1221"/>
      <c r="AV36" s="1221"/>
      <c r="AW36" s="1221"/>
      <c r="AX36" s="1221"/>
      <c r="AY36" s="1221"/>
      <c r="AZ36" s="1221"/>
      <c r="BA36" s="1221"/>
      <c r="BB36" s="1221"/>
      <c r="BC36" s="1221"/>
      <c r="BD36" s="1221"/>
      <c r="BE36" s="1221"/>
      <c r="BF36" s="1221"/>
      <c r="BG36" s="1221"/>
      <c r="BH36" s="1221"/>
      <c r="BI36" s="1221"/>
      <c r="BJ36" s="1221"/>
      <c r="BK36" s="1221"/>
      <c r="BL36" s="1221"/>
      <c r="BM36" s="1221"/>
      <c r="BN36" s="1221"/>
      <c r="BO36" s="1221"/>
      <c r="BP36" s="1221"/>
      <c r="BQ36" s="1221"/>
      <c r="BR36" s="1221"/>
      <c r="BS36" s="1221"/>
      <c r="BT36" s="1221"/>
      <c r="BU36" s="1222"/>
    </row>
    <row r="37" spans="3:73" ht="10.5" customHeight="1">
      <c r="C37" s="1220"/>
      <c r="D37" s="1221"/>
      <c r="E37" s="1221"/>
      <c r="F37" s="1221"/>
      <c r="G37" s="1221"/>
      <c r="H37" s="1221"/>
      <c r="I37" s="1221"/>
      <c r="J37" s="1221"/>
      <c r="K37" s="1221"/>
      <c r="L37" s="1221"/>
      <c r="M37" s="1221"/>
      <c r="N37" s="1221"/>
      <c r="O37" s="1221"/>
      <c r="P37" s="1221"/>
      <c r="Q37" s="1221"/>
      <c r="R37" s="1221"/>
      <c r="S37" s="1221"/>
      <c r="T37" s="1221"/>
      <c r="U37" s="1221"/>
      <c r="V37" s="1221"/>
      <c r="W37" s="1221"/>
      <c r="X37" s="1221"/>
      <c r="Y37" s="1221"/>
      <c r="Z37" s="1221"/>
      <c r="AA37" s="1221"/>
      <c r="AB37" s="1221"/>
      <c r="AC37" s="1221"/>
      <c r="AD37" s="1221"/>
      <c r="AE37" s="1221"/>
      <c r="AF37" s="1221"/>
      <c r="AG37" s="1221"/>
      <c r="AH37" s="1221"/>
      <c r="AI37" s="1221"/>
      <c r="AJ37" s="1221"/>
      <c r="AK37" s="1221"/>
      <c r="AL37" s="1221"/>
      <c r="AM37" s="1221"/>
      <c r="AN37" s="1221"/>
      <c r="AO37" s="1221"/>
      <c r="AP37" s="1221"/>
      <c r="AQ37" s="1221"/>
      <c r="AR37" s="1221"/>
      <c r="AS37" s="1221"/>
      <c r="AT37" s="1221"/>
      <c r="AU37" s="1221"/>
      <c r="AV37" s="1221"/>
      <c r="AW37" s="1221"/>
      <c r="AX37" s="1221"/>
      <c r="AY37" s="1221"/>
      <c r="AZ37" s="1221"/>
      <c r="BA37" s="1221"/>
      <c r="BB37" s="1221"/>
      <c r="BC37" s="1221"/>
      <c r="BD37" s="1221"/>
      <c r="BE37" s="1221"/>
      <c r="BF37" s="1221"/>
      <c r="BG37" s="1221"/>
      <c r="BH37" s="1221"/>
      <c r="BI37" s="1221"/>
      <c r="BJ37" s="1221"/>
      <c r="BK37" s="1221"/>
      <c r="BL37" s="1221"/>
      <c r="BM37" s="1221"/>
      <c r="BN37" s="1221"/>
      <c r="BO37" s="1221"/>
      <c r="BP37" s="1221"/>
      <c r="BQ37" s="1221"/>
      <c r="BR37" s="1221"/>
      <c r="BS37" s="1221"/>
      <c r="BT37" s="1221"/>
      <c r="BU37" s="1222"/>
    </row>
    <row r="38" spans="3:73" ht="36" customHeight="1">
      <c r="C38" s="1220"/>
      <c r="D38" s="1221"/>
      <c r="E38" s="1221"/>
      <c r="F38" s="1221"/>
      <c r="G38" s="1221"/>
      <c r="H38" s="1221"/>
      <c r="I38" s="1221"/>
      <c r="J38" s="1221"/>
      <c r="K38" s="1221"/>
      <c r="L38" s="1221"/>
      <c r="M38" s="1221"/>
      <c r="N38" s="1221"/>
      <c r="O38" s="1221"/>
      <c r="P38" s="1221"/>
      <c r="Q38" s="1221"/>
      <c r="R38" s="1221"/>
      <c r="S38" s="1221"/>
      <c r="T38" s="1221"/>
      <c r="U38" s="1221"/>
      <c r="V38" s="1221"/>
      <c r="W38" s="1221"/>
      <c r="X38" s="1221"/>
      <c r="Y38" s="1221"/>
      <c r="Z38" s="1221"/>
      <c r="AA38" s="1221"/>
      <c r="AB38" s="1221"/>
      <c r="AC38" s="1221"/>
      <c r="AD38" s="1221"/>
      <c r="AE38" s="1221"/>
      <c r="AF38" s="1221"/>
      <c r="AG38" s="1221"/>
      <c r="AH38" s="1221"/>
      <c r="AI38" s="1221"/>
      <c r="AJ38" s="1221"/>
      <c r="AK38" s="1221"/>
      <c r="AL38" s="1221"/>
      <c r="AM38" s="1221"/>
      <c r="AN38" s="1221"/>
      <c r="AO38" s="1221"/>
      <c r="AP38" s="1221"/>
      <c r="AQ38" s="1221"/>
      <c r="AR38" s="1221"/>
      <c r="AS38" s="1221"/>
      <c r="AT38" s="1221"/>
      <c r="AU38" s="1221"/>
      <c r="AV38" s="1221"/>
      <c r="AW38" s="1221"/>
      <c r="AX38" s="1221"/>
      <c r="AY38" s="1221"/>
      <c r="AZ38" s="1221"/>
      <c r="BA38" s="1221"/>
      <c r="BB38" s="1221"/>
      <c r="BC38" s="1221"/>
      <c r="BD38" s="1221"/>
      <c r="BE38" s="1221"/>
      <c r="BF38" s="1221"/>
      <c r="BG38" s="1221"/>
      <c r="BH38" s="1221"/>
      <c r="BI38" s="1221"/>
      <c r="BJ38" s="1221"/>
      <c r="BK38" s="1221"/>
      <c r="BL38" s="1221"/>
      <c r="BM38" s="1221"/>
      <c r="BN38" s="1221"/>
      <c r="BO38" s="1221"/>
      <c r="BP38" s="1221"/>
      <c r="BQ38" s="1221"/>
      <c r="BR38" s="1221"/>
      <c r="BS38" s="1221"/>
      <c r="BT38" s="1221"/>
      <c r="BU38" s="1222"/>
    </row>
    <row r="39" spans="3:73" ht="18" customHeight="1" thickBot="1">
      <c r="C39" s="1223" t="s">
        <v>1159</v>
      </c>
      <c r="D39" s="1224"/>
      <c r="E39" s="1224"/>
      <c r="F39" s="1224"/>
      <c r="G39" s="1224"/>
      <c r="H39" s="1224"/>
      <c r="I39" s="1224"/>
      <c r="J39" s="1224"/>
      <c r="K39" s="1224"/>
      <c r="L39" s="1224"/>
      <c r="M39" s="1224"/>
      <c r="N39" s="1224"/>
      <c r="O39" s="1224"/>
      <c r="P39" s="1224"/>
      <c r="Q39" s="1224"/>
      <c r="R39" s="1224"/>
      <c r="S39" s="1224"/>
      <c r="T39" s="1224"/>
      <c r="U39" s="1224"/>
      <c r="V39" s="1224"/>
      <c r="W39" s="1224"/>
      <c r="X39" s="1224"/>
      <c r="Y39" s="1224"/>
      <c r="Z39" s="1224"/>
      <c r="AA39" s="1224"/>
      <c r="AB39" s="1224"/>
      <c r="AC39" s="1224"/>
      <c r="AD39" s="1224"/>
      <c r="AE39" s="1224"/>
      <c r="AF39" s="1224"/>
      <c r="AG39" s="1224"/>
      <c r="AH39" s="1224"/>
      <c r="AI39" s="1224"/>
      <c r="AJ39" s="1224"/>
      <c r="AK39" s="1224"/>
      <c r="AL39" s="1224"/>
      <c r="AM39" s="1224"/>
      <c r="AN39" s="1224"/>
      <c r="AO39" s="1224"/>
      <c r="AP39" s="1224"/>
      <c r="AQ39" s="1224"/>
      <c r="AR39" s="1224"/>
      <c r="AS39" s="1224"/>
      <c r="AT39" s="1224"/>
      <c r="AU39" s="1224"/>
      <c r="AV39" s="1224"/>
      <c r="AW39" s="1224"/>
      <c r="AX39" s="1224"/>
      <c r="AY39" s="1224"/>
      <c r="AZ39" s="1224"/>
      <c r="BA39" s="1224"/>
      <c r="BB39" s="1224"/>
      <c r="BC39" s="1224"/>
      <c r="BD39" s="1224"/>
      <c r="BE39" s="1224"/>
      <c r="BF39" s="1224"/>
      <c r="BG39" s="1224"/>
      <c r="BH39" s="1224"/>
      <c r="BI39" s="1224"/>
      <c r="BJ39" s="1224"/>
      <c r="BK39" s="1224"/>
      <c r="BL39" s="1224"/>
      <c r="BM39" s="1224"/>
      <c r="BN39" s="1224"/>
      <c r="BO39" s="1224"/>
      <c r="BP39" s="1224"/>
      <c r="BQ39" s="1224"/>
      <c r="BR39" s="1224"/>
      <c r="BS39" s="1224"/>
      <c r="BT39" s="1224"/>
      <c r="BU39" s="1225"/>
    </row>
    <row r="40" spans="3:73" ht="4.5" customHeight="1">
      <c r="C40" s="839"/>
      <c r="D40" s="839"/>
      <c r="E40" s="842"/>
      <c r="F40" s="842"/>
      <c r="G40" s="842"/>
      <c r="H40" s="842"/>
      <c r="I40" s="842"/>
      <c r="J40" s="842"/>
      <c r="K40" s="842"/>
      <c r="L40" s="842"/>
      <c r="M40" s="842"/>
      <c r="N40" s="842"/>
      <c r="O40" s="842"/>
      <c r="P40" s="842"/>
      <c r="Q40" s="842"/>
      <c r="R40" s="842"/>
      <c r="S40" s="842"/>
      <c r="T40" s="842"/>
      <c r="U40" s="842"/>
      <c r="V40" s="842"/>
      <c r="W40" s="850"/>
      <c r="X40" s="850"/>
      <c r="Y40" s="850"/>
      <c r="Z40" s="850"/>
      <c r="AA40" s="850"/>
      <c r="AB40" s="850"/>
      <c r="AC40" s="850"/>
      <c r="BF40" s="851"/>
      <c r="BG40" s="851"/>
      <c r="BH40" s="851"/>
      <c r="BI40" s="851"/>
      <c r="BJ40" s="851"/>
      <c r="BK40" s="851"/>
      <c r="BL40" s="851"/>
      <c r="BM40" s="851"/>
      <c r="BN40" s="851"/>
      <c r="BO40" s="851"/>
      <c r="BP40" s="851"/>
      <c r="BQ40" s="851"/>
      <c r="BR40" s="851"/>
      <c r="BS40" s="851"/>
      <c r="BT40" s="851"/>
      <c r="BU40" s="851"/>
    </row>
    <row r="41" spans="3:73" ht="17.25" customHeight="1">
      <c r="C41" s="1214" t="s">
        <v>1179</v>
      </c>
      <c r="D41" s="1215"/>
      <c r="E41" s="1215"/>
      <c r="F41" s="1215"/>
      <c r="G41" s="1215"/>
      <c r="H41" s="1215"/>
      <c r="I41" s="1215"/>
      <c r="J41" s="1215"/>
      <c r="K41" s="1215"/>
      <c r="L41" s="1215"/>
      <c r="M41" s="1215"/>
      <c r="N41" s="1215"/>
      <c r="O41" s="1215"/>
      <c r="P41" s="1215"/>
      <c r="Q41" s="1215"/>
      <c r="R41" s="1215"/>
      <c r="S41" s="1215"/>
      <c r="T41" s="1215"/>
      <c r="U41" s="1215"/>
      <c r="V41" s="1215"/>
      <c r="W41" s="1215"/>
      <c r="X41" s="1215"/>
      <c r="Y41" s="1215"/>
      <c r="Z41" s="1215"/>
      <c r="AA41" s="1215"/>
      <c r="AB41" s="1215"/>
      <c r="AC41" s="1215"/>
      <c r="AD41" s="1215"/>
      <c r="AE41" s="1215"/>
      <c r="AF41" s="1215"/>
      <c r="AG41" s="1215"/>
      <c r="AH41" s="1215"/>
      <c r="AI41" s="1215"/>
      <c r="AJ41" s="1215"/>
      <c r="AK41" s="1215"/>
      <c r="AL41" s="1215"/>
      <c r="AM41" s="1215"/>
      <c r="AN41" s="1215"/>
      <c r="AO41" s="1215"/>
      <c r="AP41" s="1215"/>
      <c r="AQ41" s="1215"/>
      <c r="AR41" s="1215"/>
      <c r="AS41" s="1215"/>
      <c r="AT41" s="1215"/>
      <c r="AU41" s="1215"/>
      <c r="AV41" s="1215"/>
      <c r="AW41" s="1215"/>
      <c r="AX41" s="1215"/>
      <c r="AY41" s="1215"/>
      <c r="AZ41" s="1215"/>
      <c r="BA41" s="1215"/>
      <c r="BB41" s="1215"/>
      <c r="BC41" s="1215"/>
      <c r="BD41" s="1215"/>
      <c r="BE41" s="1215"/>
      <c r="BF41" s="1215"/>
      <c r="BG41" s="1215"/>
      <c r="BH41" s="1215"/>
      <c r="BI41" s="1215"/>
      <c r="BJ41" s="1215"/>
      <c r="BK41" s="1215"/>
      <c r="BL41" s="1215"/>
      <c r="BM41" s="1215"/>
      <c r="BN41" s="1215"/>
      <c r="BO41" s="1215"/>
      <c r="BP41" s="1215"/>
      <c r="BQ41" s="1215"/>
      <c r="BR41" s="1215"/>
      <c r="BS41" s="1215"/>
      <c r="BT41" s="1215"/>
      <c r="BU41" s="1215"/>
    </row>
    <row r="42" spans="3:73" ht="17.25" customHeight="1">
      <c r="C42" s="1215"/>
      <c r="D42" s="1215"/>
      <c r="E42" s="1215"/>
      <c r="F42" s="1215"/>
      <c r="G42" s="1215"/>
      <c r="H42" s="1215"/>
      <c r="I42" s="1215"/>
      <c r="J42" s="1215"/>
      <c r="K42" s="1215"/>
      <c r="L42" s="1215"/>
      <c r="M42" s="1215"/>
      <c r="N42" s="1215"/>
      <c r="O42" s="1215"/>
      <c r="P42" s="1215"/>
      <c r="Q42" s="1215"/>
      <c r="R42" s="1215"/>
      <c r="S42" s="1215"/>
      <c r="T42" s="1215"/>
      <c r="U42" s="1215"/>
      <c r="V42" s="1215"/>
      <c r="W42" s="1215"/>
      <c r="X42" s="1215"/>
      <c r="Y42" s="1215"/>
      <c r="Z42" s="1215"/>
      <c r="AA42" s="1215"/>
      <c r="AB42" s="1215"/>
      <c r="AC42" s="1215"/>
      <c r="AD42" s="1215"/>
      <c r="AE42" s="1215"/>
      <c r="AF42" s="1215"/>
      <c r="AG42" s="1215"/>
      <c r="AH42" s="1215"/>
      <c r="AI42" s="1215"/>
      <c r="AJ42" s="1215"/>
      <c r="AK42" s="1215"/>
      <c r="AL42" s="1215"/>
      <c r="AM42" s="1215"/>
      <c r="AN42" s="1215"/>
      <c r="AO42" s="1215"/>
      <c r="AP42" s="1215"/>
      <c r="AQ42" s="1215"/>
      <c r="AR42" s="1215"/>
      <c r="AS42" s="1215"/>
      <c r="AT42" s="1215"/>
      <c r="AU42" s="1215"/>
      <c r="AV42" s="1215"/>
      <c r="AW42" s="1215"/>
      <c r="AX42" s="1215"/>
      <c r="AY42" s="1215"/>
      <c r="AZ42" s="1215"/>
      <c r="BA42" s="1215"/>
      <c r="BB42" s="1215"/>
      <c r="BC42" s="1215"/>
      <c r="BD42" s="1215"/>
      <c r="BE42" s="1215"/>
      <c r="BF42" s="1215"/>
      <c r="BG42" s="1215"/>
      <c r="BH42" s="1215"/>
      <c r="BI42" s="1215"/>
      <c r="BJ42" s="1215"/>
      <c r="BK42" s="1215"/>
      <c r="BL42" s="1215"/>
      <c r="BM42" s="1215"/>
      <c r="BN42" s="1215"/>
      <c r="BO42" s="1215"/>
      <c r="BP42" s="1215"/>
      <c r="BQ42" s="1215"/>
      <c r="BR42" s="1215"/>
      <c r="BS42" s="1215"/>
      <c r="BT42" s="1215"/>
      <c r="BU42" s="1215"/>
    </row>
    <row r="43" spans="3:73" ht="74.25" customHeight="1">
      <c r="C43" s="1215"/>
      <c r="D43" s="1215"/>
      <c r="E43" s="1215"/>
      <c r="F43" s="1215"/>
      <c r="G43" s="1215"/>
      <c r="H43" s="1215"/>
      <c r="I43" s="1215"/>
      <c r="J43" s="1215"/>
      <c r="K43" s="1215"/>
      <c r="L43" s="1215"/>
      <c r="M43" s="1215"/>
      <c r="N43" s="1215"/>
      <c r="O43" s="1215"/>
      <c r="P43" s="1215"/>
      <c r="Q43" s="1215"/>
      <c r="R43" s="1215"/>
      <c r="S43" s="1215"/>
      <c r="T43" s="1215"/>
      <c r="U43" s="1215"/>
      <c r="V43" s="1215"/>
      <c r="W43" s="1215"/>
      <c r="X43" s="1215"/>
      <c r="Y43" s="1215"/>
      <c r="Z43" s="1215"/>
      <c r="AA43" s="1215"/>
      <c r="AB43" s="1215"/>
      <c r="AC43" s="1215"/>
      <c r="AD43" s="1215"/>
      <c r="AE43" s="1215"/>
      <c r="AF43" s="1215"/>
      <c r="AG43" s="1215"/>
      <c r="AH43" s="1215"/>
      <c r="AI43" s="1215"/>
      <c r="AJ43" s="1215"/>
      <c r="AK43" s="1215"/>
      <c r="AL43" s="1215"/>
      <c r="AM43" s="1215"/>
      <c r="AN43" s="1215"/>
      <c r="AO43" s="1215"/>
      <c r="AP43" s="1215"/>
      <c r="AQ43" s="1215"/>
      <c r="AR43" s="1215"/>
      <c r="AS43" s="1215"/>
      <c r="AT43" s="1215"/>
      <c r="AU43" s="1215"/>
      <c r="AV43" s="1215"/>
      <c r="AW43" s="1215"/>
      <c r="AX43" s="1215"/>
      <c r="AY43" s="1215"/>
      <c r="AZ43" s="1215"/>
      <c r="BA43" s="1215"/>
      <c r="BB43" s="1215"/>
      <c r="BC43" s="1215"/>
      <c r="BD43" s="1215"/>
      <c r="BE43" s="1215"/>
      <c r="BF43" s="1215"/>
      <c r="BG43" s="1215"/>
      <c r="BH43" s="1215"/>
      <c r="BI43" s="1215"/>
      <c r="BJ43" s="1215"/>
      <c r="BK43" s="1215"/>
      <c r="BL43" s="1215"/>
      <c r="BM43" s="1215"/>
      <c r="BN43" s="1215"/>
      <c r="BO43" s="1215"/>
      <c r="BP43" s="1215"/>
      <c r="BQ43" s="1215"/>
      <c r="BR43" s="1215"/>
      <c r="BS43" s="1215"/>
      <c r="BT43" s="1215"/>
      <c r="BU43" s="1215"/>
    </row>
  </sheetData>
  <mergeCells count="190">
    <mergeCell ref="C41:BU43"/>
    <mergeCell ref="C1:BU1"/>
    <mergeCell ref="C35:BU38"/>
    <mergeCell ref="C39:BU39"/>
    <mergeCell ref="E33:M33"/>
    <mergeCell ref="N33:T33"/>
    <mergeCell ref="U33:X33"/>
    <mergeCell ref="Y33:AZ33"/>
    <mergeCell ref="BA33:BU33"/>
    <mergeCell ref="E34:M34"/>
    <mergeCell ref="N34:T34"/>
    <mergeCell ref="U34:X34"/>
    <mergeCell ref="Y34:AZ34"/>
    <mergeCell ref="BA34:BU34"/>
    <mergeCell ref="E31:M31"/>
    <mergeCell ref="N31:T31"/>
    <mergeCell ref="U31:X31"/>
    <mergeCell ref="Y31:AZ31"/>
    <mergeCell ref="BA31:BU31"/>
    <mergeCell ref="E32:M32"/>
    <mergeCell ref="N32:T32"/>
    <mergeCell ref="U32:X32"/>
    <mergeCell ref="Y32:AZ32"/>
    <mergeCell ref="BA32:BU32"/>
    <mergeCell ref="E29:M29"/>
    <mergeCell ref="N29:T29"/>
    <mergeCell ref="U29:X29"/>
    <mergeCell ref="Y29:AZ29"/>
    <mergeCell ref="BA29:BU29"/>
    <mergeCell ref="E30:M30"/>
    <mergeCell ref="N30:T30"/>
    <mergeCell ref="U30:X30"/>
    <mergeCell ref="Y30:AZ30"/>
    <mergeCell ref="BA30:BU30"/>
    <mergeCell ref="E27:M27"/>
    <mergeCell ref="N27:T27"/>
    <mergeCell ref="U27:X27"/>
    <mergeCell ref="Y27:AZ27"/>
    <mergeCell ref="BA27:BU27"/>
    <mergeCell ref="E28:M28"/>
    <mergeCell ref="N28:T28"/>
    <mergeCell ref="U28:X28"/>
    <mergeCell ref="Y28:AZ28"/>
    <mergeCell ref="BA28:BU28"/>
    <mergeCell ref="E25:M25"/>
    <mergeCell ref="N25:T25"/>
    <mergeCell ref="U25:X25"/>
    <mergeCell ref="Y25:AZ25"/>
    <mergeCell ref="BA25:BU25"/>
    <mergeCell ref="E26:M26"/>
    <mergeCell ref="N26:T26"/>
    <mergeCell ref="U26:X26"/>
    <mergeCell ref="Y26:AZ26"/>
    <mergeCell ref="BA26:BU26"/>
    <mergeCell ref="E23:M23"/>
    <mergeCell ref="N23:T23"/>
    <mergeCell ref="U23:X23"/>
    <mergeCell ref="Y23:AZ23"/>
    <mergeCell ref="BA23:BU23"/>
    <mergeCell ref="E24:M24"/>
    <mergeCell ref="N24:T24"/>
    <mergeCell ref="U24:X24"/>
    <mergeCell ref="Y24:AZ24"/>
    <mergeCell ref="BA24:BU24"/>
    <mergeCell ref="E21:M21"/>
    <mergeCell ref="N21:T21"/>
    <mergeCell ref="U21:X21"/>
    <mergeCell ref="Y21:AZ21"/>
    <mergeCell ref="BA21:BU21"/>
    <mergeCell ref="E22:M22"/>
    <mergeCell ref="N22:T22"/>
    <mergeCell ref="U22:X22"/>
    <mergeCell ref="Y22:AZ22"/>
    <mergeCell ref="BA22:BU22"/>
    <mergeCell ref="E19:M19"/>
    <mergeCell ref="N19:T19"/>
    <mergeCell ref="U19:X19"/>
    <mergeCell ref="Y19:AZ19"/>
    <mergeCell ref="BA19:BU19"/>
    <mergeCell ref="E20:M20"/>
    <mergeCell ref="N20:T20"/>
    <mergeCell ref="U20:X20"/>
    <mergeCell ref="Y20:AZ20"/>
    <mergeCell ref="BA20:BU20"/>
    <mergeCell ref="Y16:AZ16"/>
    <mergeCell ref="BA16:BU16"/>
    <mergeCell ref="E17:M17"/>
    <mergeCell ref="N17:T17"/>
    <mergeCell ref="U17:X17"/>
    <mergeCell ref="Y17:AZ17"/>
    <mergeCell ref="BA17:BU17"/>
    <mergeCell ref="E18:M18"/>
    <mergeCell ref="N18:T18"/>
    <mergeCell ref="U18:X18"/>
    <mergeCell ref="Y18:AZ18"/>
    <mergeCell ref="BA18:BU18"/>
    <mergeCell ref="U13:X13"/>
    <mergeCell ref="Y13:AZ13"/>
    <mergeCell ref="BA13:BU13"/>
    <mergeCell ref="E14:M14"/>
    <mergeCell ref="N14:T14"/>
    <mergeCell ref="U14:X14"/>
    <mergeCell ref="Y14:AZ14"/>
    <mergeCell ref="BA14:BU14"/>
    <mergeCell ref="C12:D34"/>
    <mergeCell ref="E12:M12"/>
    <mergeCell ref="N12:T12"/>
    <mergeCell ref="U12:X12"/>
    <mergeCell ref="Y12:AZ12"/>
    <mergeCell ref="BA12:BU12"/>
    <mergeCell ref="E13:M13"/>
    <mergeCell ref="N13:T13"/>
    <mergeCell ref="E15:M15"/>
    <mergeCell ref="N15:T15"/>
    <mergeCell ref="U15:X15"/>
    <mergeCell ref="Y15:AZ15"/>
    <mergeCell ref="BA15:BU15"/>
    <mergeCell ref="E16:M16"/>
    <mergeCell ref="N16:T16"/>
    <mergeCell ref="U16:X16"/>
    <mergeCell ref="E7:G9"/>
    <mergeCell ref="H9:K9"/>
    <mergeCell ref="L9:O9"/>
    <mergeCell ref="P9:S9"/>
    <mergeCell ref="T9:W9"/>
    <mergeCell ref="X9:AA9"/>
    <mergeCell ref="AB9:AE9"/>
    <mergeCell ref="AF9:AI9"/>
    <mergeCell ref="AJ9:AM9"/>
    <mergeCell ref="AN9:AQ9"/>
    <mergeCell ref="AB7:AE7"/>
    <mergeCell ref="AF7:AI7"/>
    <mergeCell ref="AJ7:AM7"/>
    <mergeCell ref="AN7:AQ7"/>
    <mergeCell ref="H8:K8"/>
    <mergeCell ref="L8:O8"/>
    <mergeCell ref="P8:S8"/>
    <mergeCell ref="T8:W8"/>
    <mergeCell ref="X8:AA8"/>
    <mergeCell ref="AB8:AE8"/>
    <mergeCell ref="H7:K7"/>
    <mergeCell ref="L7:O7"/>
    <mergeCell ref="P7:S7"/>
    <mergeCell ref="T7:W7"/>
    <mergeCell ref="X7:AA7"/>
    <mergeCell ref="AF8:AI8"/>
    <mergeCell ref="AJ8:AM8"/>
    <mergeCell ref="AN8:AQ8"/>
    <mergeCell ref="H6:K6"/>
    <mergeCell ref="L6:O6"/>
    <mergeCell ref="P6:S6"/>
    <mergeCell ref="T6:W6"/>
    <mergeCell ref="X6:AA6"/>
    <mergeCell ref="AB6:AE6"/>
    <mergeCell ref="AF6:AI6"/>
    <mergeCell ref="AJ6:AM6"/>
    <mergeCell ref="AN6:AQ6"/>
    <mergeCell ref="T5:W5"/>
    <mergeCell ref="X5:AA5"/>
    <mergeCell ref="AB5:AE5"/>
    <mergeCell ref="AF5:AI5"/>
    <mergeCell ref="AJ5:AM5"/>
    <mergeCell ref="AN5:AQ5"/>
    <mergeCell ref="X4:AA4"/>
    <mergeCell ref="AB4:AE4"/>
    <mergeCell ref="AF4:AI4"/>
    <mergeCell ref="C2:D9"/>
    <mergeCell ref="E2:G3"/>
    <mergeCell ref="H2:K3"/>
    <mergeCell ref="L2:W2"/>
    <mergeCell ref="X2:AQ2"/>
    <mergeCell ref="AR2:BU9"/>
    <mergeCell ref="AJ3:AM3"/>
    <mergeCell ref="AN3:AQ3"/>
    <mergeCell ref="E4:G6"/>
    <mergeCell ref="H4:K4"/>
    <mergeCell ref="L4:O4"/>
    <mergeCell ref="P4:S4"/>
    <mergeCell ref="T4:W4"/>
    <mergeCell ref="L3:O3"/>
    <mergeCell ref="P3:S3"/>
    <mergeCell ref="T3:W3"/>
    <mergeCell ref="X3:AA3"/>
    <mergeCell ref="AB3:AE3"/>
    <mergeCell ref="AF3:AI3"/>
    <mergeCell ref="AJ4:AM4"/>
    <mergeCell ref="AN4:AQ4"/>
    <mergeCell ref="H5:K5"/>
    <mergeCell ref="L5:O5"/>
    <mergeCell ref="P5:S5"/>
  </mergeCells>
  <phoneticPr fontId="2"/>
  <dataValidations count="1">
    <dataValidation type="list" allowBlank="1" showInputMessage="1" showErrorMessage="1" sqref="U13:X18 U21:X21 U24:X29 U31:X31">
      <formula1>"適,否"</formula1>
    </dataValidation>
  </dataValidations>
  <pageMargins left="0.7" right="0.7" top="0.75" bottom="0.75" header="0.3" footer="0.3"/>
  <pageSetup paperSize="9" scale="79" fitToHeight="0" orientation="portrait" r:id="rId1"/>
  <colBreaks count="1" manualBreakCount="1">
    <brk id="73"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21862\AppData\Local\Temp\5d04e653-bd10-442d-aa93-e6105371e162_【次世代】協議書様式.zip.162\【次世代】協議書様式\[02_都道府県番号-都道府県名_（R6第○回ハード・○○市○○児童館分）様式第３号等.xlsx]選択リスト'!#REF!</xm:f>
          </x14:formula1>
          <xm:sqref>U22:X22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K45"/>
  <sheetViews>
    <sheetView showGridLines="0" view="pageBreakPreview" zoomScale="106" zoomScaleNormal="100" zoomScaleSheetLayoutView="106" workbookViewId="0">
      <selection activeCell="C2" sqref="C2"/>
    </sheetView>
  </sheetViews>
  <sheetFormatPr defaultColWidth="9.125" defaultRowHeight="13.5"/>
  <cols>
    <col min="1" max="1" width="0.875" style="30" customWidth="1"/>
    <col min="2" max="3" width="9.125" style="30" customWidth="1"/>
    <col min="4" max="11" width="8.375" style="30" customWidth="1"/>
    <col min="12" max="12" width="0.875" style="30" customWidth="1"/>
    <col min="13" max="16384" width="9.125" style="30"/>
  </cols>
  <sheetData>
    <row r="1" spans="2:11" s="29" customFormat="1">
      <c r="B1" s="29" t="s">
        <v>78</v>
      </c>
    </row>
    <row r="3" spans="2:11" s="29" customFormat="1" ht="18" customHeight="1">
      <c r="B3" s="900" t="s">
        <v>31</v>
      </c>
      <c r="C3" s="901" t="s">
        <v>1182</v>
      </c>
      <c r="D3" s="615"/>
      <c r="E3" s="615"/>
      <c r="F3" s="615"/>
      <c r="G3" s="615"/>
      <c r="H3" s="615"/>
      <c r="I3" s="615"/>
      <c r="J3" s="615"/>
      <c r="K3" s="789"/>
    </row>
    <row r="4" spans="2:11" s="29" customFormat="1" ht="18" customHeight="1">
      <c r="B4" s="902"/>
      <c r="C4" s="293"/>
      <c r="D4" s="616"/>
      <c r="E4" s="616"/>
      <c r="F4" s="616"/>
      <c r="G4" s="616"/>
      <c r="H4" s="616"/>
      <c r="I4" s="616"/>
      <c r="J4" s="616"/>
      <c r="K4" s="469"/>
    </row>
    <row r="5" spans="2:11" ht="18" customHeight="1">
      <c r="B5" s="902"/>
      <c r="C5" s="903"/>
      <c r="D5" s="1029"/>
      <c r="E5" s="1029"/>
      <c r="F5" s="1029"/>
      <c r="G5" s="1029"/>
      <c r="H5" s="1029"/>
      <c r="I5" s="1029"/>
      <c r="J5" s="1029"/>
      <c r="K5" s="1030"/>
    </row>
    <row r="6" spans="2:11" ht="18" customHeight="1">
      <c r="B6" s="902"/>
      <c r="C6" s="903"/>
      <c r="D6" s="1029"/>
      <c r="E6" s="1029"/>
      <c r="F6" s="1029"/>
      <c r="G6" s="1029"/>
      <c r="H6" s="1029"/>
      <c r="I6" s="1029"/>
      <c r="J6" s="1029"/>
      <c r="K6" s="1030"/>
    </row>
    <row r="7" spans="2:11" ht="18" customHeight="1">
      <c r="B7" s="902"/>
      <c r="C7" s="904" t="s">
        <v>1260</v>
      </c>
      <c r="D7" s="905"/>
      <c r="E7" s="905"/>
      <c r="F7" s="905"/>
      <c r="G7" s="905"/>
      <c r="H7" s="905"/>
      <c r="I7" s="905"/>
      <c r="J7" s="905"/>
      <c r="K7" s="906"/>
    </row>
    <row r="8" spans="2:11" ht="18" customHeight="1">
      <c r="B8" s="902"/>
      <c r="C8" s="904"/>
      <c r="D8" s="905"/>
      <c r="E8" s="905"/>
      <c r="F8" s="905"/>
      <c r="G8" s="905"/>
      <c r="H8" s="905"/>
      <c r="I8" s="905"/>
      <c r="J8" s="905"/>
      <c r="K8" s="906"/>
    </row>
    <row r="9" spans="2:11" ht="18" customHeight="1">
      <c r="B9" s="902"/>
      <c r="C9" s="899"/>
      <c r="D9" s="893"/>
      <c r="E9" s="893"/>
      <c r="F9" s="893"/>
      <c r="G9" s="893"/>
      <c r="H9" s="893"/>
      <c r="I9" s="893"/>
      <c r="J9" s="893"/>
      <c r="K9" s="894"/>
    </row>
    <row r="10" spans="2:11" ht="18" customHeight="1">
      <c r="B10" s="902"/>
      <c r="C10" s="899"/>
      <c r="D10" s="893"/>
      <c r="E10" s="893"/>
      <c r="F10" s="893"/>
      <c r="G10" s="893"/>
      <c r="H10" s="893"/>
      <c r="I10" s="893"/>
      <c r="J10" s="893"/>
      <c r="K10" s="894"/>
    </row>
    <row r="11" spans="2:11" ht="18" customHeight="1">
      <c r="B11" s="902"/>
      <c r="C11" s="904" t="s">
        <v>1183</v>
      </c>
      <c r="D11" s="893"/>
      <c r="E11" s="893"/>
      <c r="F11" s="893"/>
      <c r="G11" s="893"/>
      <c r="H11" s="893"/>
      <c r="I11" s="893"/>
      <c r="J11" s="893"/>
      <c r="K11" s="894"/>
    </row>
    <row r="12" spans="2:11" ht="18" customHeight="1">
      <c r="B12" s="902"/>
      <c r="C12" s="899"/>
      <c r="D12" s="893"/>
      <c r="E12" s="893"/>
      <c r="F12" s="893"/>
      <c r="G12" s="893"/>
      <c r="H12" s="893"/>
      <c r="I12" s="893"/>
      <c r="J12" s="893"/>
      <c r="K12" s="894"/>
    </row>
    <row r="13" spans="2:11" ht="18" customHeight="1">
      <c r="B13" s="902"/>
      <c r="C13" s="899"/>
      <c r="D13" s="893"/>
      <c r="E13" s="893"/>
      <c r="F13" s="893"/>
      <c r="G13" s="893"/>
      <c r="H13" s="893"/>
      <c r="I13" s="893"/>
      <c r="J13" s="893"/>
      <c r="K13" s="894"/>
    </row>
    <row r="14" spans="2:11" ht="18" customHeight="1">
      <c r="B14" s="902"/>
      <c r="C14" s="899"/>
      <c r="D14" s="893"/>
      <c r="E14" s="893"/>
      <c r="F14" s="893"/>
      <c r="G14" s="893"/>
      <c r="H14" s="893"/>
      <c r="I14" s="893"/>
      <c r="J14" s="893"/>
      <c r="K14" s="894"/>
    </row>
    <row r="15" spans="2:11" ht="18" customHeight="1">
      <c r="B15" s="902"/>
      <c r="C15" s="942" t="s">
        <v>1184</v>
      </c>
      <c r="D15" s="893"/>
      <c r="E15" s="893"/>
      <c r="F15" s="893"/>
      <c r="G15" s="893"/>
      <c r="H15" s="893"/>
      <c r="I15" s="893"/>
      <c r="J15" s="893"/>
      <c r="K15" s="894"/>
    </row>
    <row r="16" spans="2:11" ht="18" customHeight="1">
      <c r="B16" s="902"/>
      <c r="C16" s="899"/>
      <c r="D16" s="893"/>
      <c r="E16" s="893"/>
      <c r="F16" s="893"/>
      <c r="G16" s="893"/>
      <c r="H16" s="893"/>
      <c r="I16" s="893"/>
      <c r="J16" s="893"/>
      <c r="K16" s="894"/>
    </row>
    <row r="17" spans="2:11" ht="18" customHeight="1">
      <c r="B17" s="902"/>
      <c r="C17" s="899"/>
      <c r="D17" s="893"/>
      <c r="E17" s="893"/>
      <c r="F17" s="893"/>
      <c r="G17" s="893"/>
      <c r="H17" s="893"/>
      <c r="I17" s="893"/>
      <c r="J17" s="893"/>
      <c r="K17" s="894"/>
    </row>
    <row r="18" spans="2:11" ht="18" customHeight="1">
      <c r="B18" s="902"/>
      <c r="C18" s="899"/>
      <c r="D18" s="893"/>
      <c r="E18" s="893"/>
      <c r="F18" s="893"/>
      <c r="G18" s="893"/>
      <c r="H18" s="893"/>
      <c r="I18" s="893"/>
      <c r="J18" s="893"/>
      <c r="K18" s="894"/>
    </row>
    <row r="19" spans="2:11" ht="18" customHeight="1">
      <c r="B19" s="902"/>
      <c r="C19" s="942" t="s">
        <v>1185</v>
      </c>
      <c r="D19" s="893"/>
      <c r="E19" s="893"/>
      <c r="F19" s="893"/>
      <c r="G19" s="893"/>
      <c r="H19" s="893"/>
      <c r="I19" s="893"/>
      <c r="J19" s="893"/>
      <c r="K19" s="894"/>
    </row>
    <row r="20" spans="2:11" ht="18" customHeight="1">
      <c r="B20" s="902"/>
      <c r="C20" s="899"/>
      <c r="D20" s="893"/>
      <c r="E20" s="893"/>
      <c r="F20" s="893"/>
      <c r="G20" s="893"/>
      <c r="H20" s="893"/>
      <c r="I20" s="893"/>
      <c r="J20" s="893"/>
      <c r="K20" s="894"/>
    </row>
    <row r="21" spans="2:11" ht="18" customHeight="1">
      <c r="B21" s="902"/>
      <c r="C21" s="899"/>
      <c r="D21" s="893"/>
      <c r="E21" s="893"/>
      <c r="F21" s="893"/>
      <c r="G21" s="893"/>
      <c r="H21" s="893"/>
      <c r="I21" s="893"/>
      <c r="J21" s="893"/>
      <c r="K21" s="894"/>
    </row>
    <row r="22" spans="2:11" ht="18" customHeight="1">
      <c r="B22" s="902"/>
      <c r="C22" s="899"/>
      <c r="D22" s="893"/>
      <c r="E22" s="893"/>
      <c r="F22" s="893"/>
      <c r="G22" s="893"/>
      <c r="H22" s="893"/>
      <c r="I22" s="893"/>
      <c r="J22" s="893"/>
      <c r="K22" s="894"/>
    </row>
    <row r="23" spans="2:11" s="29" customFormat="1" ht="18" customHeight="1">
      <c r="B23" s="902"/>
      <c r="C23" s="904" t="s">
        <v>1193</v>
      </c>
      <c r="D23" s="893"/>
      <c r="E23" s="893"/>
      <c r="F23" s="893"/>
      <c r="G23" s="893"/>
      <c r="H23" s="893"/>
      <c r="I23" s="893"/>
      <c r="J23" s="893"/>
      <c r="K23" s="894"/>
    </row>
    <row r="24" spans="2:11" ht="15.75" customHeight="1">
      <c r="B24" s="902"/>
      <c r="C24" s="904"/>
      <c r="D24" s="907"/>
      <c r="E24" s="907"/>
      <c r="F24" s="907"/>
      <c r="G24" s="907"/>
      <c r="H24" s="907"/>
      <c r="I24" s="907"/>
      <c r="J24" s="907"/>
      <c r="K24" s="908"/>
    </row>
    <row r="25" spans="2:11" ht="18" customHeight="1">
      <c r="B25" s="902"/>
      <c r="C25" s="899"/>
      <c r="D25" s="893"/>
      <c r="E25" s="893"/>
      <c r="F25" s="893"/>
      <c r="G25" s="893"/>
      <c r="H25" s="893"/>
      <c r="I25" s="893"/>
      <c r="J25" s="893"/>
      <c r="K25" s="894"/>
    </row>
    <row r="26" spans="2:11" ht="18" customHeight="1">
      <c r="B26" s="902"/>
      <c r="C26" s="899"/>
      <c r="D26" s="893"/>
      <c r="E26" s="893"/>
      <c r="F26" s="893"/>
      <c r="G26" s="893"/>
      <c r="H26" s="893"/>
      <c r="I26" s="893"/>
      <c r="J26" s="893"/>
      <c r="K26" s="894"/>
    </row>
    <row r="27" spans="2:11" ht="18" customHeight="1">
      <c r="B27" s="902"/>
      <c r="C27" s="293" t="s">
        <v>1194</v>
      </c>
      <c r="D27" s="893"/>
      <c r="E27" s="893"/>
      <c r="F27" s="893"/>
      <c r="G27" s="893"/>
      <c r="H27" s="893"/>
      <c r="I27" s="893"/>
      <c r="J27" s="893"/>
      <c r="K27" s="894"/>
    </row>
    <row r="28" spans="2:11" ht="18" customHeight="1">
      <c r="B28" s="902"/>
      <c r="C28" s="899"/>
      <c r="D28" s="893"/>
      <c r="E28" s="893"/>
      <c r="F28" s="893"/>
      <c r="G28" s="893"/>
      <c r="H28" s="893"/>
      <c r="I28" s="893"/>
      <c r="J28" s="893"/>
      <c r="K28" s="894"/>
    </row>
    <row r="29" spans="2:11" s="29" customFormat="1" ht="18" customHeight="1">
      <c r="B29" s="902"/>
      <c r="C29" s="899"/>
      <c r="D29" s="893"/>
      <c r="E29" s="893"/>
      <c r="F29" s="893"/>
      <c r="G29" s="893"/>
      <c r="H29" s="893"/>
      <c r="I29" s="893"/>
      <c r="J29" s="893"/>
      <c r="K29" s="894"/>
    </row>
    <row r="30" spans="2:11" ht="18" customHeight="1">
      <c r="B30" s="902"/>
      <c r="C30" s="293"/>
      <c r="D30" s="893"/>
      <c r="E30" s="893"/>
      <c r="F30" s="893"/>
      <c r="G30" s="893"/>
      <c r="H30" s="893"/>
      <c r="I30" s="893"/>
      <c r="J30" s="893"/>
      <c r="K30" s="894"/>
    </row>
    <row r="31" spans="2:11" ht="18" customHeight="1">
      <c r="B31" s="902"/>
      <c r="C31" s="942" t="s">
        <v>1191</v>
      </c>
      <c r="D31" s="893"/>
      <c r="E31" s="893"/>
      <c r="F31" s="893"/>
      <c r="G31" s="893"/>
      <c r="H31" s="893"/>
      <c r="I31" s="893"/>
      <c r="J31" s="893"/>
      <c r="K31" s="894"/>
    </row>
    <row r="32" spans="2:11" ht="18" customHeight="1">
      <c r="B32" s="902"/>
      <c r="C32" s="899"/>
      <c r="D32" s="893"/>
      <c r="E32" s="893"/>
      <c r="F32" s="893"/>
      <c r="G32" s="893"/>
      <c r="H32" s="893"/>
      <c r="I32" s="893"/>
      <c r="J32" s="893"/>
      <c r="K32" s="894"/>
    </row>
    <row r="33" spans="2:11" ht="18" customHeight="1">
      <c r="B33" s="902"/>
      <c r="C33" s="899"/>
      <c r="D33" s="893"/>
      <c r="E33" s="893"/>
      <c r="F33" s="893"/>
      <c r="G33" s="893"/>
      <c r="H33" s="893"/>
      <c r="I33" s="893"/>
      <c r="J33" s="893"/>
      <c r="K33" s="894"/>
    </row>
    <row r="34" spans="2:11" ht="18" customHeight="1">
      <c r="B34" s="902"/>
      <c r="C34" s="899"/>
      <c r="D34" s="893"/>
      <c r="E34" s="893"/>
      <c r="F34" s="893"/>
      <c r="G34" s="893"/>
      <c r="H34" s="893"/>
      <c r="I34" s="893"/>
      <c r="J34" s="893"/>
      <c r="K34" s="894"/>
    </row>
    <row r="35" spans="2:11" s="29" customFormat="1" ht="18" customHeight="1">
      <c r="B35" s="902"/>
      <c r="C35" s="946" t="s">
        <v>1261</v>
      </c>
      <c r="D35" s="893"/>
      <c r="E35" s="893"/>
      <c r="F35" s="893"/>
      <c r="G35" s="893"/>
      <c r="H35" s="893"/>
      <c r="I35" s="893"/>
      <c r="J35" s="893"/>
      <c r="K35" s="894"/>
    </row>
    <row r="36" spans="2:11" s="29" customFormat="1" ht="18" customHeight="1">
      <c r="B36" s="902"/>
      <c r="C36" s="899"/>
      <c r="D36" s="893"/>
      <c r="E36" s="893"/>
      <c r="F36" s="893"/>
      <c r="G36" s="893"/>
      <c r="H36" s="893"/>
      <c r="I36" s="893"/>
      <c r="J36" s="893"/>
      <c r="K36" s="894"/>
    </row>
    <row r="37" spans="2:11" s="29" customFormat="1" ht="18" customHeight="1">
      <c r="B37" s="902"/>
      <c r="C37" s="899"/>
      <c r="D37" s="893"/>
      <c r="E37" s="893"/>
      <c r="F37" s="893"/>
      <c r="G37" s="893"/>
      <c r="H37" s="893"/>
      <c r="I37" s="893"/>
      <c r="J37" s="893"/>
      <c r="K37" s="894"/>
    </row>
    <row r="38" spans="2:11" s="29" customFormat="1" ht="18" customHeight="1">
      <c r="B38" s="902"/>
      <c r="C38" s="899"/>
      <c r="D38" s="893"/>
      <c r="E38" s="893"/>
      <c r="F38" s="893"/>
      <c r="G38" s="893"/>
      <c r="H38" s="893"/>
      <c r="I38" s="893"/>
      <c r="J38" s="893"/>
      <c r="K38" s="894"/>
    </row>
    <row r="39" spans="2:11" s="29" customFormat="1" ht="18" customHeight="1">
      <c r="B39" s="902"/>
      <c r="C39" s="899"/>
      <c r="D39" s="893"/>
      <c r="E39" s="893"/>
      <c r="F39" s="893"/>
      <c r="G39" s="893"/>
      <c r="H39" s="893"/>
      <c r="I39" s="893"/>
      <c r="J39" s="893"/>
      <c r="K39" s="894"/>
    </row>
    <row r="40" spans="2:11" ht="18" customHeight="1">
      <c r="B40" s="1232" t="s">
        <v>1190</v>
      </c>
      <c r="C40" s="909" t="s">
        <v>1189</v>
      </c>
      <c r="D40" s="910"/>
      <c r="E40" s="910"/>
      <c r="F40" s="910"/>
      <c r="G40" s="910"/>
      <c r="H40" s="910"/>
      <c r="I40" s="910"/>
      <c r="J40" s="910"/>
      <c r="K40" s="911"/>
    </row>
    <row r="41" spans="2:11" ht="20.25" customHeight="1">
      <c r="B41" s="1233"/>
      <c r="C41" s="1235"/>
      <c r="D41" s="1048"/>
      <c r="E41" s="1048"/>
      <c r="F41" s="1048"/>
      <c r="G41" s="1048"/>
      <c r="H41" s="1048"/>
      <c r="I41" s="1048"/>
      <c r="J41" s="1048"/>
      <c r="K41" s="1049"/>
    </row>
    <row r="42" spans="2:11" ht="18" customHeight="1">
      <c r="B42" s="1233"/>
      <c r="C42" s="1235"/>
      <c r="D42" s="1048"/>
      <c r="E42" s="1048"/>
      <c r="F42" s="1048"/>
      <c r="G42" s="1048"/>
      <c r="H42" s="1048"/>
      <c r="I42" s="1048"/>
      <c r="J42" s="1048"/>
      <c r="K42" s="1049"/>
    </row>
    <row r="43" spans="2:11" ht="18" customHeight="1">
      <c r="B43" s="1233"/>
      <c r="C43" s="1235"/>
      <c r="D43" s="1048"/>
      <c r="E43" s="1048"/>
      <c r="F43" s="1048"/>
      <c r="G43" s="1048"/>
      <c r="H43" s="1048"/>
      <c r="I43" s="1048"/>
      <c r="J43" s="1048"/>
      <c r="K43" s="1049"/>
    </row>
    <row r="44" spans="2:11" ht="18" customHeight="1">
      <c r="B44" s="1233"/>
      <c r="C44" s="1235"/>
      <c r="D44" s="1048"/>
      <c r="E44" s="1048"/>
      <c r="F44" s="1048"/>
      <c r="G44" s="1048"/>
      <c r="H44" s="1048"/>
      <c r="I44" s="1048"/>
      <c r="J44" s="1048"/>
      <c r="K44" s="1049"/>
    </row>
    <row r="45" spans="2:11" ht="18" customHeight="1">
      <c r="B45" s="1234"/>
      <c r="C45" s="1236"/>
      <c r="D45" s="1237"/>
      <c r="E45" s="1237"/>
      <c r="F45" s="1237"/>
      <c r="G45" s="1237"/>
      <c r="H45" s="1237"/>
      <c r="I45" s="1237"/>
      <c r="J45" s="1237"/>
      <c r="K45" s="1238"/>
    </row>
  </sheetData>
  <mergeCells count="6">
    <mergeCell ref="B40:B45"/>
    <mergeCell ref="C41:K45"/>
    <mergeCell ref="D5:G5"/>
    <mergeCell ref="H5:K5"/>
    <mergeCell ref="D6:G6"/>
    <mergeCell ref="H6:K6"/>
  </mergeCells>
  <phoneticPr fontId="2"/>
  <printOptions horizontalCentered="1"/>
  <pageMargins left="0.78740157480314965" right="0.78740157480314965" top="0.98425196850393704" bottom="0.27559055118110237" header="0.51181102362204722" footer="0.19685039370078741"/>
  <pageSetup paperSize="9" scale="93"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25</vt:i4>
      </vt:variant>
    </vt:vector>
  </HeadingPairs>
  <TitlesOfParts>
    <vt:vector size="48" baseType="lpstr">
      <vt:lpstr>目録</vt:lpstr>
      <vt:lpstr>記載要領</vt:lpstr>
      <vt:lpstr>施設1</vt:lpstr>
      <vt:lpstr>施設2</vt:lpstr>
      <vt:lpstr>用地</vt:lpstr>
      <vt:lpstr>建物</vt:lpstr>
      <vt:lpstr>部屋別面積表</vt:lpstr>
      <vt:lpstr>最低基準調書</vt:lpstr>
      <vt:lpstr>運営1</vt:lpstr>
      <vt:lpstr>運営2</vt:lpstr>
      <vt:lpstr>法人調書</vt:lpstr>
      <vt:lpstr>事業収支予想表</vt:lpstr>
      <vt:lpstr>資金計画</vt:lpstr>
      <vt:lpstr>機構借入額積算</vt:lpstr>
      <vt:lpstr>機構協議内容</vt:lpstr>
      <vt:lpstr>市中銀行協議内容</vt:lpstr>
      <vt:lpstr>申請額内訳（母子）</vt:lpstr>
      <vt:lpstr>対象経費の実支出額算出表</vt:lpstr>
      <vt:lpstr>▲申請額内訳 (幼保連携型安心こども)</vt:lpstr>
      <vt:lpstr>▲申請額内訳 (保育所型型安心こども)</vt:lpstr>
      <vt:lpstr>機構償還計画(月賦） </vt:lpstr>
      <vt:lpstr>償還計画(銀行)</vt:lpstr>
      <vt:lpstr>既往借入金の状況</vt:lpstr>
      <vt:lpstr>'▲申請額内訳 (保育所型型安心こども)'!Print_Area</vt:lpstr>
      <vt:lpstr>'▲申請額内訳 (幼保連携型安心こども)'!Print_Area</vt:lpstr>
      <vt:lpstr>運営1!Print_Area</vt:lpstr>
      <vt:lpstr>運営2!Print_Area</vt:lpstr>
      <vt:lpstr>既往借入金の状況!Print_Area</vt:lpstr>
      <vt:lpstr>機構協議内容!Print_Area</vt:lpstr>
      <vt:lpstr>機構借入額積算!Print_Area</vt:lpstr>
      <vt:lpstr>'機構償還計画(月賦） '!Print_Area</vt:lpstr>
      <vt:lpstr>記載要領!Print_Area</vt:lpstr>
      <vt:lpstr>建物!Print_Area</vt:lpstr>
      <vt:lpstr>最低基準調書!Print_Area</vt:lpstr>
      <vt:lpstr>市中銀行協議内容!Print_Area</vt:lpstr>
      <vt:lpstr>施設1!Print_Area</vt:lpstr>
      <vt:lpstr>施設2!Print_Area</vt:lpstr>
      <vt:lpstr>資金計画!Print_Area</vt:lpstr>
      <vt:lpstr>事業収支予想表!Print_Area</vt:lpstr>
      <vt:lpstr>'償還計画(銀行)'!Print_Area</vt:lpstr>
      <vt:lpstr>'申請額内訳（母子）'!Print_Area</vt:lpstr>
      <vt:lpstr>対象経費の実支出額算出表!Print_Area</vt:lpstr>
      <vt:lpstr>部屋別面積表!Print_Area</vt:lpstr>
      <vt:lpstr>法人調書!Print_Area</vt:lpstr>
      <vt:lpstr>目録!Print_Area</vt:lpstr>
      <vt:lpstr>用地!Print_Area</vt:lpstr>
      <vt:lpstr>'機構償還計画(月賦） '!Print_Titles</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藤井　竜也</cp:lastModifiedBy>
  <cp:lastPrinted>2025-04-25T09:13:22Z</cp:lastPrinted>
  <dcterms:created xsi:type="dcterms:W3CDTF">2004-03-08T06:10:08Z</dcterms:created>
  <dcterms:modified xsi:type="dcterms:W3CDTF">2025-05-02T07:13:27Z</dcterms:modified>
</cp:coreProperties>
</file>